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D:\03HMPRO\my\2014-lehrbuch meyer-reher\00 Onlinematerial\kizoo\KIZOO online\001-Original\zu Kapitel 3 Projekte planen\"/>
    </mc:Choice>
  </mc:AlternateContent>
  <bookViews>
    <workbookView xWindow="0" yWindow="0" windowWidth="19200" windowHeight="11295" tabRatio="767" activeTab="3"/>
  </bookViews>
  <sheets>
    <sheet name="Produktbaum mit Spezifik.-Nr" sheetId="19" r:id="rId1"/>
    <sheet name="Vorwort" sheetId="20" r:id="rId2"/>
    <sheet name="Produktbaum " sheetId="28" r:id="rId3"/>
    <sheet name="1. KostSchätz. Bau" sheetId="21" r:id="rId4"/>
    <sheet name="Kosten Analyse Bottom-up" sheetId="26" r:id="rId5"/>
    <sheet name=" PSP" sheetId="27" r:id="rId6"/>
    <sheet name="K-Sch PSP TopDow630T€          " sheetId="23" r:id="rId7"/>
    <sheet name="K-Schätzg PSP Topdown500T€" sheetId="22" r:id="rId8"/>
  </sheets>
  <calcPr calcId="152511"/>
</workbook>
</file>

<file path=xl/calcChain.xml><?xml version="1.0" encoding="utf-8"?>
<calcChain xmlns="http://schemas.openxmlformats.org/spreadsheetml/2006/main">
  <c r="X19" i="26" l="1"/>
  <c r="T58" i="26" l="1"/>
  <c r="O84" i="26"/>
  <c r="P59" i="26"/>
  <c r="P60" i="26"/>
  <c r="P58" i="26" s="1"/>
  <c r="P61" i="26"/>
  <c r="P62" i="26"/>
  <c r="P54" i="26"/>
  <c r="X54" i="26" s="1"/>
  <c r="P55" i="26"/>
  <c r="P56" i="26"/>
  <c r="P57" i="26"/>
  <c r="P36" i="26"/>
  <c r="P38" i="26"/>
  <c r="P39" i="26"/>
  <c r="P37" i="26" s="1"/>
  <c r="P40" i="26"/>
  <c r="P41" i="26"/>
  <c r="P43" i="26"/>
  <c r="P42" i="26" s="1"/>
  <c r="P44" i="26"/>
  <c r="P45" i="26"/>
  <c r="P47" i="26"/>
  <c r="P46" i="26" s="1"/>
  <c r="P48" i="26"/>
  <c r="P49" i="26"/>
  <c r="Q79" i="26"/>
  <c r="P51" i="26"/>
  <c r="P52" i="26"/>
  <c r="P50" i="26"/>
  <c r="Q80" i="26"/>
  <c r="N58" i="26"/>
  <c r="N83" i="26"/>
  <c r="N53" i="26"/>
  <c r="N37" i="26"/>
  <c r="N42" i="26"/>
  <c r="N46" i="26"/>
  <c r="N35" i="26" s="1"/>
  <c r="N50" i="26"/>
  <c r="N25" i="26"/>
  <c r="N29" i="26"/>
  <c r="N24" i="26" s="1"/>
  <c r="N73" i="26" s="1"/>
  <c r="N32" i="26"/>
  <c r="N17" i="26"/>
  <c r="N20" i="26"/>
  <c r="N16" i="26"/>
  <c r="N72" i="26" s="1"/>
  <c r="N8" i="26"/>
  <c r="Q58" i="26"/>
  <c r="R58" i="26"/>
  <c r="AB83" i="26" s="1"/>
  <c r="S58" i="26"/>
  <c r="AD83" i="26" s="1"/>
  <c r="U58" i="26"/>
  <c r="AF83" i="26" s="1"/>
  <c r="Q53" i="26"/>
  <c r="R53" i="26"/>
  <c r="AB82" i="26" s="1"/>
  <c r="S53" i="26"/>
  <c r="AD82" i="26" s="1"/>
  <c r="T53" i="26"/>
  <c r="U82" i="26" s="1"/>
  <c r="U53" i="26"/>
  <c r="Q37" i="26"/>
  <c r="Q42" i="26"/>
  <c r="X76" i="26" s="1"/>
  <c r="Q46" i="26"/>
  <c r="X77" i="26" s="1"/>
  <c r="Q50" i="26"/>
  <c r="X80" i="26" s="1"/>
  <c r="Q35" i="26"/>
  <c r="R37" i="26"/>
  <c r="AB79" i="26" s="1"/>
  <c r="R42" i="26"/>
  <c r="AB76" i="26" s="1"/>
  <c r="R46" i="26"/>
  <c r="AB77" i="26" s="1"/>
  <c r="R50" i="26"/>
  <c r="S37" i="26"/>
  <c r="AD75" i="26" s="1"/>
  <c r="S42" i="26"/>
  <c r="AD76" i="26" s="1"/>
  <c r="S46" i="26"/>
  <c r="S50" i="26"/>
  <c r="AD80" i="26" s="1"/>
  <c r="T37" i="26"/>
  <c r="U79" i="26" s="1"/>
  <c r="T42" i="26"/>
  <c r="T46" i="26"/>
  <c r="U77" i="26" s="1"/>
  <c r="T50" i="26"/>
  <c r="U80" i="26" s="1"/>
  <c r="U37" i="26"/>
  <c r="U42" i="26"/>
  <c r="AF76" i="26" s="1"/>
  <c r="U46" i="26"/>
  <c r="AF77" i="26" s="1"/>
  <c r="U50" i="26"/>
  <c r="AF80" i="26" s="1"/>
  <c r="U35" i="26"/>
  <c r="P26" i="26"/>
  <c r="P27" i="26"/>
  <c r="X27" i="26" s="1"/>
  <c r="P28" i="26"/>
  <c r="P30" i="26"/>
  <c r="P29" i="26" s="1"/>
  <c r="P31" i="26"/>
  <c r="P33" i="26"/>
  <c r="P34" i="26"/>
  <c r="P32" i="26"/>
  <c r="V26" i="26"/>
  <c r="V27" i="26"/>
  <c r="V28" i="26"/>
  <c r="X28" i="26" s="1"/>
  <c r="V30" i="26"/>
  <c r="V31" i="26"/>
  <c r="V29" i="26"/>
  <c r="V33" i="26"/>
  <c r="V34" i="26"/>
  <c r="V32" i="26"/>
  <c r="P18" i="26"/>
  <c r="P19" i="26"/>
  <c r="P17" i="26"/>
  <c r="P21" i="26"/>
  <c r="P22" i="26"/>
  <c r="P23" i="26"/>
  <c r="P20" i="26"/>
  <c r="V18" i="26"/>
  <c r="V19" i="26"/>
  <c r="V17" i="26"/>
  <c r="V21" i="26"/>
  <c r="V22" i="26"/>
  <c r="V23" i="26"/>
  <c r="V20" i="26"/>
  <c r="P9" i="26"/>
  <c r="P10" i="26"/>
  <c r="P11" i="26"/>
  <c r="P12" i="26"/>
  <c r="P13" i="26"/>
  <c r="P14" i="26"/>
  <c r="P15" i="26"/>
  <c r="V9" i="26"/>
  <c r="V10" i="26"/>
  <c r="O11" i="26"/>
  <c r="Q11" i="26" s="1"/>
  <c r="V12" i="26"/>
  <c r="X12" i="26" s="1"/>
  <c r="V13" i="26"/>
  <c r="V14" i="26"/>
  <c r="V15" i="26"/>
  <c r="N79" i="26"/>
  <c r="N81" i="26" s="1"/>
  <c r="N80" i="26"/>
  <c r="V36" i="26"/>
  <c r="V38" i="26"/>
  <c r="V39" i="26"/>
  <c r="V37" i="26" s="1"/>
  <c r="S75" i="26" s="1"/>
  <c r="V40" i="26"/>
  <c r="V41" i="26"/>
  <c r="X37" i="26"/>
  <c r="N75" i="26"/>
  <c r="N76" i="26"/>
  <c r="N77" i="26"/>
  <c r="F75" i="26"/>
  <c r="Q75" i="26"/>
  <c r="U17" i="26"/>
  <c r="U16" i="26" s="1"/>
  <c r="AF72" i="26" s="1"/>
  <c r="U20" i="26"/>
  <c r="U25" i="26"/>
  <c r="U24" i="26" s="1"/>
  <c r="U29" i="26"/>
  <c r="U32" i="26"/>
  <c r="AF73" i="26"/>
  <c r="S17" i="26"/>
  <c r="S20" i="26"/>
  <c r="S16" i="26"/>
  <c r="AD72" i="26" s="1"/>
  <c r="S25" i="26"/>
  <c r="S29" i="26"/>
  <c r="S24" i="26" s="1"/>
  <c r="AD73" i="26" s="1"/>
  <c r="S32" i="26"/>
  <c r="R17" i="26"/>
  <c r="R16" i="26" s="1"/>
  <c r="AB72" i="26" s="1"/>
  <c r="AB74" i="26" s="1"/>
  <c r="R20" i="26"/>
  <c r="R25" i="26"/>
  <c r="R24" i="26" s="1"/>
  <c r="R29" i="26"/>
  <c r="R32" i="26"/>
  <c r="AB73" i="26"/>
  <c r="T17" i="26"/>
  <c r="T20" i="26"/>
  <c r="T16" i="26"/>
  <c r="Q17" i="26"/>
  <c r="Q20" i="26"/>
  <c r="Q16" i="26"/>
  <c r="X72" i="26" s="1"/>
  <c r="Q25" i="26"/>
  <c r="Q24" i="26" s="1"/>
  <c r="X73" i="26" s="1"/>
  <c r="Q29" i="26"/>
  <c r="Q32" i="26"/>
  <c r="T8" i="26"/>
  <c r="U71" i="26" s="1"/>
  <c r="N71" i="26"/>
  <c r="S8" i="26"/>
  <c r="AD71" i="26" s="1"/>
  <c r="U8" i="26"/>
  <c r="AF71" i="26" s="1"/>
  <c r="R8" i="26"/>
  <c r="AB71" i="26" s="1"/>
  <c r="T25" i="26"/>
  <c r="T24" i="26" s="1"/>
  <c r="T29" i="26"/>
  <c r="T32" i="26"/>
  <c r="W64" i="26"/>
  <c r="O59" i="26"/>
  <c r="O60" i="26"/>
  <c r="O61" i="26"/>
  <c r="O62" i="26"/>
  <c r="O58" i="26" s="1"/>
  <c r="O54" i="26"/>
  <c r="O55" i="26"/>
  <c r="O56" i="26"/>
  <c r="O53" i="26" s="1"/>
  <c r="O57" i="26"/>
  <c r="O26" i="26"/>
  <c r="O27" i="26"/>
  <c r="O28" i="26"/>
  <c r="O30" i="26"/>
  <c r="O31" i="26"/>
  <c r="O29" i="26"/>
  <c r="O33" i="26"/>
  <c r="O34" i="26"/>
  <c r="O32" i="26"/>
  <c r="O18" i="26"/>
  <c r="O19" i="26"/>
  <c r="O17" i="26"/>
  <c r="O21" i="26"/>
  <c r="O20" i="26" s="1"/>
  <c r="O16" i="26" s="1"/>
  <c r="O22" i="26"/>
  <c r="O23" i="26"/>
  <c r="O12" i="26"/>
  <c r="O13" i="26"/>
  <c r="O14" i="26"/>
  <c r="O15" i="26"/>
  <c r="D63" i="26"/>
  <c r="V62" i="26"/>
  <c r="X62" i="26" s="1"/>
  <c r="X61" i="26"/>
  <c r="V60" i="26"/>
  <c r="X60" i="26"/>
  <c r="V59" i="26"/>
  <c r="X59" i="26" s="1"/>
  <c r="V57" i="26"/>
  <c r="X57" i="26"/>
  <c r="V56" i="26"/>
  <c r="X56" i="26" s="1"/>
  <c r="V55" i="26"/>
  <c r="X55" i="26" s="1"/>
  <c r="V54" i="26"/>
  <c r="V52" i="26"/>
  <c r="X52" i="26" s="1"/>
  <c r="O52" i="26"/>
  <c r="V51" i="26"/>
  <c r="X51" i="26"/>
  <c r="O51" i="26"/>
  <c r="V49" i="26"/>
  <c r="X49" i="26" s="1"/>
  <c r="O49" i="26"/>
  <c r="V48" i="26"/>
  <c r="X48" i="26" s="1"/>
  <c r="O48" i="26"/>
  <c r="V47" i="26"/>
  <c r="X47" i="26"/>
  <c r="O47" i="26"/>
  <c r="O46" i="26" s="1"/>
  <c r="V45" i="26"/>
  <c r="X45" i="26" s="1"/>
  <c r="O45" i="26"/>
  <c r="V44" i="26"/>
  <c r="X44" i="26"/>
  <c r="O44" i="26"/>
  <c r="V43" i="26"/>
  <c r="X43" i="26" s="1"/>
  <c r="O43" i="26"/>
  <c r="O42" i="26" s="1"/>
  <c r="X41" i="26"/>
  <c r="O41" i="26"/>
  <c r="X40" i="26"/>
  <c r="O40" i="26"/>
  <c r="X39" i="26"/>
  <c r="O39" i="26"/>
  <c r="X38" i="26"/>
  <c r="O38" i="26"/>
  <c r="O37" i="26" s="1"/>
  <c r="O36" i="26"/>
  <c r="X34" i="26"/>
  <c r="X33" i="26"/>
  <c r="X32" i="26"/>
  <c r="X31" i="26"/>
  <c r="X30" i="26"/>
  <c r="X29" i="26"/>
  <c r="X26" i="26"/>
  <c r="X23" i="26"/>
  <c r="X22" i="26"/>
  <c r="X21" i="26"/>
  <c r="X20" i="26"/>
  <c r="X18" i="26"/>
  <c r="X17" i="26"/>
  <c r="X15" i="26"/>
  <c r="X14" i="26"/>
  <c r="X13" i="26"/>
  <c r="X10" i="26"/>
  <c r="X9" i="26"/>
  <c r="U67" i="27"/>
  <c r="U66" i="27"/>
  <c r="U64" i="27"/>
  <c r="U63" i="27"/>
  <c r="U61" i="27"/>
  <c r="U60" i="27"/>
  <c r="Q53" i="27" s="1"/>
  <c r="U58" i="27"/>
  <c r="Q54" i="27" s="1"/>
  <c r="U57" i="27"/>
  <c r="AD52" i="27"/>
  <c r="AA52" i="27"/>
  <c r="M52" i="27"/>
  <c r="G52" i="27"/>
  <c r="C52" i="27"/>
  <c r="AD51" i="27"/>
  <c r="AA51" i="27" s="1"/>
  <c r="M51" i="27"/>
  <c r="G51" i="27"/>
  <c r="C51" i="27"/>
  <c r="S15" i="23"/>
  <c r="W20" i="23"/>
  <c r="AC15" i="23"/>
  <c r="AC25" i="23" s="1"/>
  <c r="AA15" i="23"/>
  <c r="AA30" i="23" s="1"/>
  <c r="AA16" i="23"/>
  <c r="AA26" i="23" s="1"/>
  <c r="M15" i="23"/>
  <c r="M16" i="23"/>
  <c r="M21" i="23" s="1"/>
  <c r="G15" i="23"/>
  <c r="I20" i="23" s="1"/>
  <c r="G16" i="23"/>
  <c r="E21" i="23" s="1"/>
  <c r="E31" i="23" s="1"/>
  <c r="E26" i="23"/>
  <c r="G21" i="23"/>
  <c r="C15" i="23"/>
  <c r="C16" i="23" s="1"/>
  <c r="C21" i="23" s="1"/>
  <c r="C50" i="23"/>
  <c r="C45" i="23"/>
  <c r="C40" i="23"/>
  <c r="C55" i="23" s="1"/>
  <c r="C35" i="23"/>
  <c r="C30" i="23"/>
  <c r="C25" i="23"/>
  <c r="C20" i="23"/>
  <c r="AC30" i="23"/>
  <c r="K20" i="23"/>
  <c r="K25" i="23"/>
  <c r="M20" i="23"/>
  <c r="O20" i="23"/>
  <c r="O25" i="23" s="1"/>
  <c r="O30" i="23"/>
  <c r="E20" i="23"/>
  <c r="E30" i="23" s="1"/>
  <c r="G20" i="23"/>
  <c r="AA35" i="23"/>
  <c r="AA25" i="23"/>
  <c r="AA20" i="23"/>
  <c r="AE15" i="23"/>
  <c r="S15" i="22"/>
  <c r="W20" i="22"/>
  <c r="W35" i="22" s="1"/>
  <c r="S20" i="22"/>
  <c r="AD15" i="22"/>
  <c r="AA15" i="22"/>
  <c r="AA30" i="22" s="1"/>
  <c r="M15" i="22"/>
  <c r="M16" i="22"/>
  <c r="K21" i="22" s="1"/>
  <c r="M21" i="22"/>
  <c r="O21" i="22"/>
  <c r="O26" i="22" s="1"/>
  <c r="G15" i="22"/>
  <c r="I20" i="22" s="1"/>
  <c r="G16" i="22"/>
  <c r="E21" i="22" s="1"/>
  <c r="E31" i="22" s="1"/>
  <c r="C15" i="22"/>
  <c r="C16" i="22"/>
  <c r="C50" i="22"/>
  <c r="C51" i="22"/>
  <c r="C45" i="22"/>
  <c r="C46" i="22"/>
  <c r="C40" i="22"/>
  <c r="C41" i="22"/>
  <c r="C35" i="22"/>
  <c r="C36" i="22"/>
  <c r="C30" i="22"/>
  <c r="C31" i="22"/>
  <c r="C25" i="22"/>
  <c r="C26" i="22"/>
  <c r="C20" i="22"/>
  <c r="C21" i="22"/>
  <c r="AD30" i="22"/>
  <c r="AD25" i="22"/>
  <c r="K20" i="22"/>
  <c r="M20" i="22"/>
  <c r="O20" i="22"/>
  <c r="O25" i="22" s="1"/>
  <c r="O30" i="22"/>
  <c r="E20" i="22"/>
  <c r="G20" i="22"/>
  <c r="G55" i="22"/>
  <c r="C55" i="22"/>
  <c r="G30" i="22"/>
  <c r="E30" i="22"/>
  <c r="G25" i="22"/>
  <c r="E25" i="22"/>
  <c r="AA20" i="22"/>
  <c r="Q20" i="22"/>
  <c r="G58" i="21"/>
  <c r="K58" i="21" s="1"/>
  <c r="G63" i="21"/>
  <c r="G64" i="21" s="1"/>
  <c r="G51" i="21"/>
  <c r="K51" i="21" s="1"/>
  <c r="G39" i="21"/>
  <c r="K39" i="21" s="1"/>
  <c r="K34" i="21" s="1"/>
  <c r="G44" i="21"/>
  <c r="K44" i="21" s="1"/>
  <c r="G17" i="21"/>
  <c r="K17" i="21"/>
  <c r="G22" i="21"/>
  <c r="K22" i="21" s="1"/>
  <c r="G28" i="21"/>
  <c r="K28" i="21"/>
  <c r="G32" i="21"/>
  <c r="K32" i="21" s="1"/>
  <c r="F58" i="21"/>
  <c r="J58" i="21" s="1"/>
  <c r="J53" i="21" s="1"/>
  <c r="F63" i="21"/>
  <c r="J63" i="21"/>
  <c r="F51" i="21"/>
  <c r="J46" i="21"/>
  <c r="F39" i="21"/>
  <c r="J39" i="21" s="1"/>
  <c r="J34" i="21" s="1"/>
  <c r="F44" i="21"/>
  <c r="J44" i="21"/>
  <c r="F17" i="21"/>
  <c r="J17" i="21"/>
  <c r="F22" i="21"/>
  <c r="J22" i="21" s="1"/>
  <c r="F28" i="21"/>
  <c r="J28" i="21"/>
  <c r="F32" i="21"/>
  <c r="J32" i="21" s="1"/>
  <c r="E58" i="21"/>
  <c r="I58" i="21" s="1"/>
  <c r="I53" i="21" s="1"/>
  <c r="E63" i="21"/>
  <c r="I63" i="21"/>
  <c r="E51" i="21"/>
  <c r="I46" i="21"/>
  <c r="E39" i="21"/>
  <c r="I39" i="21" s="1"/>
  <c r="I34" i="21" s="1"/>
  <c r="E44" i="21"/>
  <c r="I44" i="21"/>
  <c r="E17" i="21"/>
  <c r="I17" i="21"/>
  <c r="I10" i="21" s="1"/>
  <c r="E22" i="21"/>
  <c r="I22" i="21"/>
  <c r="E28" i="21"/>
  <c r="I28" i="21"/>
  <c r="E32" i="21"/>
  <c r="I32" i="21"/>
  <c r="J51" i="21"/>
  <c r="I51" i="21"/>
  <c r="E64" i="21"/>
  <c r="K36" i="22" l="1"/>
  <c r="K31" i="22"/>
  <c r="K26" i="22"/>
  <c r="I64" i="21"/>
  <c r="I67" i="21"/>
  <c r="J67" i="21"/>
  <c r="K10" i="21"/>
  <c r="U64" i="22"/>
  <c r="J10" i="21"/>
  <c r="K53" i="21"/>
  <c r="M31" i="23"/>
  <c r="M26" i="23"/>
  <c r="O64" i="26"/>
  <c r="K35" i="22"/>
  <c r="K30" i="22"/>
  <c r="AF81" i="26"/>
  <c r="V50" i="26"/>
  <c r="AB80" i="26"/>
  <c r="X79" i="26"/>
  <c r="X75" i="26"/>
  <c r="Q81" i="26"/>
  <c r="P53" i="26"/>
  <c r="F64" i="21"/>
  <c r="K46" i="21"/>
  <c r="K63" i="21"/>
  <c r="AA35" i="22"/>
  <c r="K25" i="22"/>
  <c r="E26" i="22"/>
  <c r="AA16" i="22"/>
  <c r="AD16" i="22"/>
  <c r="AD20" i="22"/>
  <c r="AD35" i="22"/>
  <c r="AD55" i="22" s="1"/>
  <c r="AA55" i="22" s="1"/>
  <c r="S40" i="22"/>
  <c r="S35" i="22"/>
  <c r="S16" i="22"/>
  <c r="U20" i="22"/>
  <c r="Y20" i="22"/>
  <c r="G25" i="23"/>
  <c r="G30" i="23"/>
  <c r="M30" i="23"/>
  <c r="M25" i="23"/>
  <c r="C41" i="23"/>
  <c r="G31" i="23"/>
  <c r="G56" i="23" s="1"/>
  <c r="G26" i="23"/>
  <c r="K21" i="23"/>
  <c r="W30" i="23"/>
  <c r="W25" i="23"/>
  <c r="AF15" i="22"/>
  <c r="U72" i="26"/>
  <c r="U73" i="26"/>
  <c r="AD74" i="26"/>
  <c r="AF74" i="26"/>
  <c r="N74" i="26"/>
  <c r="Q77" i="26"/>
  <c r="X46" i="26"/>
  <c r="F77" i="26" s="1"/>
  <c r="Q83" i="26"/>
  <c r="C56" i="22"/>
  <c r="M31" i="22"/>
  <c r="M26" i="22"/>
  <c r="C31" i="23"/>
  <c r="O21" i="23"/>
  <c r="AC16" i="23"/>
  <c r="AC20" i="23"/>
  <c r="AC35" i="23"/>
  <c r="AC55" i="23" s="1"/>
  <c r="AA55" i="23" s="1"/>
  <c r="S79" i="26"/>
  <c r="AA25" i="22"/>
  <c r="I21" i="22"/>
  <c r="S25" i="22"/>
  <c r="K35" i="23"/>
  <c r="M55" i="23" s="1"/>
  <c r="K30" i="23"/>
  <c r="O25" i="26"/>
  <c r="O24" i="26" s="1"/>
  <c r="N78" i="26"/>
  <c r="V11" i="26"/>
  <c r="Q8" i="26"/>
  <c r="X71" i="26" s="1"/>
  <c r="V25" i="26"/>
  <c r="V24" i="26" s="1"/>
  <c r="S73" i="26" s="1"/>
  <c r="Z77" i="26"/>
  <c r="AD77" i="26"/>
  <c r="V46" i="26"/>
  <c r="S77" i="26" s="1"/>
  <c r="AF82" i="26"/>
  <c r="U64" i="26"/>
  <c r="AF70" i="26" s="1"/>
  <c r="X82" i="26"/>
  <c r="V53" i="26"/>
  <c r="S82" i="26" s="1"/>
  <c r="V58" i="26"/>
  <c r="X83" i="26"/>
  <c r="W30" i="22"/>
  <c r="U67" i="22" s="1"/>
  <c r="W25" i="22"/>
  <c r="G55" i="23"/>
  <c r="E25" i="23"/>
  <c r="C46" i="23"/>
  <c r="C36" i="23"/>
  <c r="C26" i="23"/>
  <c r="AA36" i="23"/>
  <c r="AA56" i="23" s="1"/>
  <c r="AA31" i="23"/>
  <c r="Z80" i="26"/>
  <c r="M30" i="22"/>
  <c r="M25" i="22"/>
  <c r="AF16" i="22"/>
  <c r="G21" i="22"/>
  <c r="O31" i="22"/>
  <c r="S30" i="22"/>
  <c r="C51" i="23"/>
  <c r="C56" i="23" s="1"/>
  <c r="I21" i="23"/>
  <c r="AA21" i="23"/>
  <c r="W35" i="23"/>
  <c r="W64" i="23" s="1"/>
  <c r="S16" i="23"/>
  <c r="U20" i="23"/>
  <c r="S20" i="23"/>
  <c r="Q20" i="23"/>
  <c r="Y20" i="23"/>
  <c r="O8" i="26"/>
  <c r="X74" i="26"/>
  <c r="S78" i="26"/>
  <c r="P8" i="26"/>
  <c r="P16" i="26"/>
  <c r="P25" i="26"/>
  <c r="U76" i="26"/>
  <c r="V42" i="26"/>
  <c r="S76" i="26" s="1"/>
  <c r="T35" i="26"/>
  <c r="T64" i="26" s="1"/>
  <c r="U70" i="26" s="1"/>
  <c r="N64" i="26"/>
  <c r="N70" i="26" s="1"/>
  <c r="N82" i="26"/>
  <c r="P35" i="26"/>
  <c r="V16" i="26"/>
  <c r="S72" i="26" s="1"/>
  <c r="AF79" i="26"/>
  <c r="AF75" i="26"/>
  <c r="Z79" i="26"/>
  <c r="U81" i="26"/>
  <c r="AD78" i="26"/>
  <c r="N84" i="26"/>
  <c r="Q76" i="26"/>
  <c r="X42" i="26"/>
  <c r="F76" i="26" s="1"/>
  <c r="AB75" i="26"/>
  <c r="X36" i="26"/>
  <c r="S35" i="26"/>
  <c r="AD79" i="26"/>
  <c r="R35" i="26"/>
  <c r="R64" i="26" s="1"/>
  <c r="AB70" i="26" s="1"/>
  <c r="U75" i="26"/>
  <c r="P70" i="26" l="1"/>
  <c r="C87" i="26"/>
  <c r="Y25" i="23"/>
  <c r="Y30" i="23"/>
  <c r="W67" i="23" s="1"/>
  <c r="Y21" i="23"/>
  <c r="W21" i="23"/>
  <c r="S21" i="23"/>
  <c r="Q21" i="23"/>
  <c r="U21" i="23"/>
  <c r="O26" i="23"/>
  <c r="O31" i="23"/>
  <c r="U35" i="22"/>
  <c r="U30" i="22"/>
  <c r="U25" i="22"/>
  <c r="K67" i="21"/>
  <c r="AD81" i="26"/>
  <c r="S64" i="26"/>
  <c r="AD70" i="26" s="1"/>
  <c r="Z70" i="26"/>
  <c r="AE16" i="23"/>
  <c r="Q64" i="26"/>
  <c r="X70" i="26" s="1"/>
  <c r="Y21" i="22"/>
  <c r="W21" i="22"/>
  <c r="S21" i="22"/>
  <c r="U21" i="22"/>
  <c r="Q21" i="22"/>
  <c r="AB81" i="26"/>
  <c r="I70" i="21"/>
  <c r="I65" i="21" s="1"/>
  <c r="M56" i="22"/>
  <c r="Z75" i="26"/>
  <c r="U78" i="26"/>
  <c r="F79" i="26"/>
  <c r="Z81" i="26"/>
  <c r="X16" i="26"/>
  <c r="F72" i="26" s="1"/>
  <c r="Q72" i="26"/>
  <c r="S25" i="23"/>
  <c r="S40" i="23"/>
  <c r="W58" i="23" s="1"/>
  <c r="S30" i="23"/>
  <c r="S35" i="23"/>
  <c r="X84" i="26"/>
  <c r="Z83" i="26"/>
  <c r="Z72" i="26"/>
  <c r="U74" i="26"/>
  <c r="AD21" i="22"/>
  <c r="AD36" i="22"/>
  <c r="AD31" i="22"/>
  <c r="AD26" i="22"/>
  <c r="Q82" i="26"/>
  <c r="X53" i="26"/>
  <c r="F82" i="26" s="1"/>
  <c r="S80" i="26"/>
  <c r="X50" i="26"/>
  <c r="F80" i="26" s="1"/>
  <c r="K64" i="21"/>
  <c r="X81" i="26"/>
  <c r="AF78" i="26"/>
  <c r="AF84" i="26"/>
  <c r="P24" i="26"/>
  <c r="X25" i="26"/>
  <c r="Z71" i="26"/>
  <c r="X11" i="26"/>
  <c r="V8" i="26"/>
  <c r="S71" i="26" s="1"/>
  <c r="F78" i="26"/>
  <c r="Z73" i="26"/>
  <c r="AA73" i="26" s="1"/>
  <c r="AB78" i="26"/>
  <c r="S74" i="26"/>
  <c r="P82" i="26"/>
  <c r="Z82" i="26"/>
  <c r="Z76" i="26"/>
  <c r="X8" i="26"/>
  <c r="F71" i="26" s="1"/>
  <c r="Q71" i="26"/>
  <c r="Q78" i="26"/>
  <c r="U35" i="23"/>
  <c r="W61" i="23" s="1"/>
  <c r="U30" i="23"/>
  <c r="U25" i="23"/>
  <c r="G31" i="22"/>
  <c r="G56" i="22" s="1"/>
  <c r="G26" i="22"/>
  <c r="S83" i="26"/>
  <c r="P78" i="26"/>
  <c r="V35" i="26"/>
  <c r="V64" i="26" s="1"/>
  <c r="S70" i="26" s="1"/>
  <c r="AC21" i="23"/>
  <c r="AC36" i="23"/>
  <c r="AC26" i="23"/>
  <c r="AC31" i="23"/>
  <c r="X58" i="26"/>
  <c r="P74" i="26"/>
  <c r="K36" i="23"/>
  <c r="K31" i="23"/>
  <c r="K26" i="23"/>
  <c r="Y25" i="22"/>
  <c r="Y30" i="22"/>
  <c r="U61" i="22"/>
  <c r="Q57" i="22" s="1"/>
  <c r="AA36" i="22"/>
  <c r="AA56" i="22" s="1"/>
  <c r="AA31" i="22"/>
  <c r="AA26" i="22"/>
  <c r="AA21" i="22"/>
  <c r="X78" i="26"/>
  <c r="M55" i="22"/>
  <c r="I68" i="21"/>
  <c r="J64" i="21"/>
  <c r="F83" i="26" l="1"/>
  <c r="X24" i="26"/>
  <c r="F73" i="26" s="1"/>
  <c r="Q73" i="26"/>
  <c r="P64" i="26"/>
  <c r="Q70" i="26" s="1"/>
  <c r="Q58" i="23"/>
  <c r="Z78" i="26"/>
  <c r="AD84" i="26"/>
  <c r="U36" i="23"/>
  <c r="U31" i="23"/>
  <c r="U26" i="23"/>
  <c r="AD56" i="22"/>
  <c r="X35" i="26"/>
  <c r="X64" i="26" s="1"/>
  <c r="F70" i="26" s="1"/>
  <c r="F81" i="26"/>
  <c r="AB84" i="26"/>
  <c r="S31" i="22"/>
  <c r="S26" i="22"/>
  <c r="S41" i="22"/>
  <c r="S36" i="22"/>
  <c r="U70" i="22"/>
  <c r="M56" i="23"/>
  <c r="Q74" i="26"/>
  <c r="W26" i="22"/>
  <c r="W36" i="22"/>
  <c r="W31" i="22"/>
  <c r="K68" i="21"/>
  <c r="S31" i="23"/>
  <c r="S26" i="23"/>
  <c r="S36" i="23"/>
  <c r="S41" i="23"/>
  <c r="W59" i="23" s="1"/>
  <c r="I71" i="21"/>
  <c r="Z74" i="26"/>
  <c r="Z84" i="26" s="1"/>
  <c r="U36" i="22"/>
  <c r="U65" i="22" s="1"/>
  <c r="U31" i="22"/>
  <c r="U26" i="22"/>
  <c r="Y26" i="23"/>
  <c r="Y31" i="23"/>
  <c r="W68" i="23" s="1"/>
  <c r="S81" i="26"/>
  <c r="J65" i="21"/>
  <c r="J70" i="21"/>
  <c r="AC56" i="23"/>
  <c r="S84" i="26"/>
  <c r="AC71" i="26"/>
  <c r="K70" i="21"/>
  <c r="U84" i="26"/>
  <c r="F74" i="26"/>
  <c r="I47" i="21"/>
  <c r="I54" i="21"/>
  <c r="I11" i="21"/>
  <c r="I35" i="21"/>
  <c r="Y31" i="22"/>
  <c r="U71" i="22" s="1"/>
  <c r="Y26" i="22"/>
  <c r="W26" i="23"/>
  <c r="W36" i="23"/>
  <c r="W65" i="23" s="1"/>
  <c r="W31" i="23"/>
  <c r="P83" i="26"/>
  <c r="P84" i="26" s="1"/>
  <c r="P77" i="26"/>
  <c r="P79" i="26"/>
  <c r="P73" i="26"/>
  <c r="P71" i="26"/>
  <c r="P76" i="26"/>
  <c r="P81" i="26"/>
  <c r="P72" i="26"/>
  <c r="P75" i="26"/>
  <c r="P80" i="26"/>
  <c r="C86" i="26" l="1"/>
  <c r="AE71" i="26"/>
  <c r="AG71" i="26"/>
  <c r="AC70" i="26"/>
  <c r="V70" i="26"/>
  <c r="AG70" i="26"/>
  <c r="T70" i="26"/>
  <c r="AA71" i="26"/>
  <c r="Y70" i="26"/>
  <c r="AA70" i="26"/>
  <c r="AE70" i="26"/>
  <c r="R70" i="26"/>
  <c r="J35" i="21"/>
  <c r="J54" i="21"/>
  <c r="J47" i="21"/>
  <c r="J11" i="21"/>
  <c r="J68" i="21"/>
  <c r="J71" i="21" s="1"/>
  <c r="U68" i="22"/>
  <c r="R74" i="26"/>
  <c r="Q84" i="26"/>
  <c r="G81" i="26"/>
  <c r="Q59" i="23"/>
  <c r="G74" i="26"/>
  <c r="K35" i="21"/>
  <c r="K11" i="21"/>
  <c r="K54" i="21"/>
  <c r="K47" i="21"/>
  <c r="T81" i="26"/>
  <c r="U62" i="22"/>
  <c r="AA78" i="26"/>
  <c r="R73" i="26"/>
  <c r="G83" i="26"/>
  <c r="F84" i="26"/>
  <c r="AA74" i="26"/>
  <c r="K65" i="21"/>
  <c r="K71" i="21" s="1"/>
  <c r="W62" i="23"/>
  <c r="G73" i="26"/>
  <c r="Q58" i="22" l="1"/>
  <c r="V83" i="26"/>
  <c r="AE73" i="26"/>
  <c r="Y72" i="26"/>
  <c r="AE80" i="26"/>
  <c r="Y73" i="26"/>
  <c r="AE72" i="26"/>
  <c r="V80" i="26"/>
  <c r="AG73" i="26"/>
  <c r="AC76" i="26"/>
  <c r="V79" i="26"/>
  <c r="AC79" i="26"/>
  <c r="AG80" i="26"/>
  <c r="R80" i="26"/>
  <c r="AC77" i="26"/>
  <c r="V82" i="26"/>
  <c r="AE82" i="26"/>
  <c r="V77" i="26"/>
  <c r="R75" i="26"/>
  <c r="AG76" i="26"/>
  <c r="AE83" i="26"/>
  <c r="AC83" i="26"/>
  <c r="AC84" i="26" s="1"/>
  <c r="AC82" i="26"/>
  <c r="AG77" i="26"/>
  <c r="V71" i="26"/>
  <c r="T75" i="26"/>
  <c r="Y77" i="26"/>
  <c r="AG83" i="26"/>
  <c r="Y76" i="26"/>
  <c r="AC72" i="26"/>
  <c r="AE75" i="26"/>
  <c r="R79" i="26"/>
  <c r="AC74" i="26"/>
  <c r="AG72" i="26"/>
  <c r="G75" i="26"/>
  <c r="Y80" i="26"/>
  <c r="AC73" i="26"/>
  <c r="AE76" i="26"/>
  <c r="AA80" i="26"/>
  <c r="G77" i="26"/>
  <c r="AG81" i="26"/>
  <c r="V75" i="26"/>
  <c r="Y83" i="26"/>
  <c r="R83" i="26"/>
  <c r="T82" i="26"/>
  <c r="T73" i="26"/>
  <c r="T72" i="26"/>
  <c r="T78" i="26"/>
  <c r="V81" i="26"/>
  <c r="T76" i="26"/>
  <c r="R76" i="26"/>
  <c r="Y82" i="26"/>
  <c r="R77" i="26"/>
  <c r="AE77" i="26"/>
  <c r="R81" i="26"/>
  <c r="AE79" i="26"/>
  <c r="Y71" i="26"/>
  <c r="AC80" i="26"/>
  <c r="AG79" i="26"/>
  <c r="AE74" i="26"/>
  <c r="T79" i="26"/>
  <c r="AG75" i="26"/>
  <c r="Y74" i="26"/>
  <c r="V73" i="26"/>
  <c r="AC75" i="26"/>
  <c r="Y75" i="26"/>
  <c r="AE78" i="26"/>
  <c r="AA77" i="26"/>
  <c r="T77" i="26"/>
  <c r="V72" i="26"/>
  <c r="G76" i="26"/>
  <c r="Y79" i="26"/>
  <c r="V76" i="26"/>
  <c r="AG82" i="26"/>
  <c r="AG74" i="26"/>
  <c r="AA79" i="26"/>
  <c r="AA75" i="26"/>
  <c r="G82" i="26"/>
  <c r="G84" i="26" s="1"/>
  <c r="G79" i="26"/>
  <c r="T71" i="26"/>
  <c r="R72" i="26"/>
  <c r="AA76" i="26"/>
  <c r="AA83" i="26"/>
  <c r="Y78" i="26"/>
  <c r="G71" i="26"/>
  <c r="AE81" i="26"/>
  <c r="AC78" i="26"/>
  <c r="G72" i="26"/>
  <c r="AC81" i="26"/>
  <c r="Y81" i="26"/>
  <c r="V78" i="26"/>
  <c r="T80" i="26"/>
  <c r="R82" i="26"/>
  <c r="G80" i="26"/>
  <c r="T74" i="26"/>
  <c r="G78" i="26"/>
  <c r="AA82" i="26"/>
  <c r="AA72" i="26"/>
  <c r="R78" i="26"/>
  <c r="T83" i="26"/>
  <c r="T84" i="26" s="1"/>
  <c r="AG78" i="26"/>
  <c r="V74" i="26"/>
  <c r="AA81" i="26"/>
  <c r="R71" i="26"/>
  <c r="AA84" i="26" l="1"/>
  <c r="Y84" i="26"/>
  <c r="V84" i="26"/>
  <c r="AE84" i="26"/>
  <c r="R84" i="26"/>
  <c r="AG84" i="26"/>
</calcChain>
</file>

<file path=xl/comments1.xml><?xml version="1.0" encoding="utf-8"?>
<comments xmlns="http://schemas.openxmlformats.org/spreadsheetml/2006/main">
  <authors>
    <author>User</author>
  </authors>
  <commentList>
    <comment ref="V11" authorId="0" shapeId="0">
      <text>
        <r>
          <rPr>
            <b/>
            <sz val="9"/>
            <color indexed="81"/>
            <rFont val="Tahoma"/>
            <charset val="1"/>
          </rPr>
          <t>User:</t>
        </r>
        <r>
          <rPr>
            <sz val="9"/>
            <color indexed="81"/>
            <rFont val="Tahoma"/>
            <charset val="1"/>
          </rPr>
          <t xml:space="preserve">
</t>
        </r>
      </text>
    </comment>
  </commentList>
</comments>
</file>

<file path=xl/sharedStrings.xml><?xml version="1.0" encoding="utf-8"?>
<sst xmlns="http://schemas.openxmlformats.org/spreadsheetml/2006/main" count="892" uniqueCount="471">
  <si>
    <t>Datum</t>
  </si>
  <si>
    <t>© Meyer/Reher, Projektmanagement - Springer Fachmedien Wiesbaden 2016
OnlinePLUS Zusatzinformationen Springer Gabler - www.springer-gabler.de</t>
  </si>
  <si>
    <t>Produktbaum des Kinderzoos (KIZOO) mit Spezifikationsnummern (Spezifikationsbaum)</t>
  </si>
  <si>
    <t xml:space="preserve">Version </t>
  </si>
  <si>
    <t xml:space="preserve"> 15.7.2015</t>
  </si>
  <si>
    <t>Legende:</t>
  </si>
  <si>
    <t>Bezeichnung der Spezifikation</t>
  </si>
  <si>
    <t>Abkürzung und Ebene</t>
  </si>
  <si>
    <t>Ebene 1</t>
  </si>
  <si>
    <t>KIZOO E1</t>
  </si>
  <si>
    <t>Ebene 2</t>
  </si>
  <si>
    <t>Tier-und Spielhaus
K-TS E2</t>
  </si>
  <si>
    <t xml:space="preserve">
</t>
  </si>
  <si>
    <t>Außenbereich
K-AB E2</t>
  </si>
  <si>
    <t>Infrastruktur
K-IS E2</t>
  </si>
  <si>
    <t>Tiere
K-T E2</t>
  </si>
  <si>
    <t xml:space="preserve"> </t>
  </si>
  <si>
    <t>Ebene 3</t>
  </si>
  <si>
    <t>Rohbau
K-TS-RB E3</t>
  </si>
  <si>
    <t>Innenausbau
K-TS-IA E3</t>
  </si>
  <si>
    <t>Technik
K-TS-T E3</t>
  </si>
  <si>
    <t>Einrichtung
K-TS-ER E3</t>
  </si>
  <si>
    <t>Tiergehege
K-AB-TG E3</t>
  </si>
  <si>
    <t>Spielgarten
K-AB-SG E3</t>
  </si>
  <si>
    <t xml:space="preserve">Verbindungen
innen/Aussen
K-IS-IA E3 </t>
  </si>
  <si>
    <t>Strom/Wasser
K-IS-SW E3</t>
  </si>
  <si>
    <t>Abwasser/
Abfall
K-IS-AA E3</t>
  </si>
  <si>
    <t>Tier-beschaffung
K-T-TB E3</t>
  </si>
  <si>
    <t>Tier-
haltung
K-T-TH E3</t>
  </si>
  <si>
    <t>Ebene 4</t>
  </si>
  <si>
    <t>Gründung
K-TS-RB G E4</t>
  </si>
  <si>
    <t>Rohausbau
K-TS-IA-RA E4</t>
  </si>
  <si>
    <t>Sanitär/
Wasser
K-TS-T-SW E4</t>
  </si>
  <si>
    <t>Tierpflege und
-versorgung
K-TS-ER-TV E4</t>
  </si>
  <si>
    <t xml:space="preserve">Ausstattung
K-AB-TG-A E4 </t>
  </si>
  <si>
    <t>Spielwiese
K-AB-SG-SW E4</t>
  </si>
  <si>
    <t>Kleintiere
K-T-TB-KT E4</t>
  </si>
  <si>
    <t>Einweisung
K-T-TH-EW E4</t>
  </si>
  <si>
    <t>Tragwerk
K-TS-RB-TW E4</t>
  </si>
  <si>
    <t>Endausbau
Tierbereich
K-TS-IA-EAT E4</t>
  </si>
  <si>
    <t>Heizung/
Lüftung
K-TS-T-HL E4</t>
  </si>
  <si>
    <t>Mobiliar
K-TS-ER-M E4</t>
  </si>
  <si>
    <t>Zäune
K-AB-TG-Z E4</t>
  </si>
  <si>
    <t>Spielgeräte
K-AB-SG-SPG E4</t>
  </si>
  <si>
    <t>Größere Tiere
K-T-TB-GT E4</t>
  </si>
  <si>
    <t>Tierpflege
K-T-TH-TP E4</t>
  </si>
  <si>
    <t>Dach
K-TS-RB-D E4</t>
  </si>
  <si>
    <t>Endausbau
Spielbereich
K-TS-IA-EAS E4</t>
  </si>
  <si>
    <t>Elektrik
K-TS-T-E E4</t>
  </si>
  <si>
    <t>Gartenanlage/
Pflasterung
K-AB-SG-GP E4</t>
  </si>
  <si>
    <t>Hygiene
K-T-TH-HY E4</t>
  </si>
  <si>
    <t>Fassade
K-TS-RB-F E4</t>
  </si>
  <si>
    <t>Kommunikation/EDV
K-TS-T-KE E4</t>
  </si>
  <si>
    <t>Kostenschätzung für das Projekt Kizoo</t>
  </si>
  <si>
    <t>In einem iterativen Prozess werden die Kosten für das Projekt und die Arbeitspakete im Gegenstromverfahren ermittelt; die ersten Iterationen und Schleifen immer unter Auswirkungen auf Projektumfang und Termine.</t>
  </si>
  <si>
    <t>Was soll bis wann geliefert werden?</t>
  </si>
  <si>
    <t>Genaue Definition der Liefergegenstände:</t>
  </si>
  <si>
    <t xml:space="preserve">Sind alle Anforderungen für das Projekt klar und eindeutig definiert, mit dem Kunden abgestimmt und abschließend verhandelt? </t>
  </si>
  <si>
    <t>100 m²</t>
  </si>
  <si>
    <t>150m²</t>
  </si>
  <si>
    <t>200m²</t>
  </si>
  <si>
    <t>Technik gesamt</t>
  </si>
  <si>
    <t>Tier-und Spielhaus K-TS E2</t>
  </si>
  <si>
    <t>T€</t>
  </si>
  <si>
    <t>Rohbau K-TS-RB E3</t>
  </si>
  <si>
    <t>Innenausbau K-TS-IA E3</t>
  </si>
  <si>
    <t>Einrichtung K-TS-ER E3</t>
  </si>
  <si>
    <t>Tiergehege K-AB-TG E3</t>
  </si>
  <si>
    <t>Tierpflege und -versorgung
K-TS-ER-TV E4</t>
  </si>
  <si>
    <t>Gartenanlage/Pflasterung
K-AB-SG-GP E4</t>
  </si>
  <si>
    <t>Gründung K-TS-RB G E4</t>
  </si>
  <si>
    <t>Tragwerk K-TS-RB-TW E4</t>
  </si>
  <si>
    <t>Dach K-TS-RB-D E4</t>
  </si>
  <si>
    <t>Fassade K-TS-RB-F E4</t>
  </si>
  <si>
    <t>Rohausbau K-TS-IA-RA E4</t>
  </si>
  <si>
    <t xml:space="preserve">Sanitär/Wasser K-TS-T-SW E4 </t>
  </si>
  <si>
    <t>Heizung/Lüftung K-TS-T-HL E4</t>
  </si>
  <si>
    <t>Elektrik K-TS-T-E E4</t>
  </si>
  <si>
    <t>Kommunikation/EDV K-TS-T-KE E4</t>
  </si>
  <si>
    <t>Endausbau Tierbereich 
K-TS-IA-EAT E4</t>
  </si>
  <si>
    <t>Endausbau Spielbereich 
K-TS-IA-EAS E4</t>
  </si>
  <si>
    <t xml:space="preserve">Ausstattung K-AB-TG-A E4 </t>
  </si>
  <si>
    <t>Zäune K-AB-TG-Z E4</t>
  </si>
  <si>
    <t>Mobiliar K-TS-ER-M E4</t>
  </si>
  <si>
    <t>Spielwiese K-AB-SG-SW E4</t>
  </si>
  <si>
    <t>Spielgeräte K-AB-SG-SPG E4</t>
  </si>
  <si>
    <t>Infrastruktur K-IS E2</t>
  </si>
  <si>
    <t xml:space="preserve">Verbindungen innen/Aussen K-IS-IA E3 </t>
  </si>
  <si>
    <t>Strom/Wasser K-IS-SW E3</t>
  </si>
  <si>
    <t>Abwasser/Abfall K-IS-AA E3</t>
  </si>
  <si>
    <t>Tiere K-T E2</t>
  </si>
  <si>
    <t>Tierbeschaffung K-T-TB E3</t>
  </si>
  <si>
    <t>Kleintiere K-T-TB-KT E4</t>
  </si>
  <si>
    <t>Größere Tiere K-T-TB-GT E4</t>
  </si>
  <si>
    <t>Tierhaltung K-T-TH E3</t>
  </si>
  <si>
    <t>Einweisung K-T-TH-EW E4</t>
  </si>
  <si>
    <t>Tierpflege K-T-TH-TP E4</t>
  </si>
  <si>
    <t>Hygiene K-T-TH-HY E4</t>
  </si>
  <si>
    <t>Literaturhinweise</t>
  </si>
  <si>
    <t>Innenaus
bau gesamt</t>
  </si>
  <si>
    <t>Rohbau
gesamt</t>
  </si>
  <si>
    <t>Einrichtung 
gesamt</t>
  </si>
  <si>
    <t>Tiergehege 
gesamt</t>
  </si>
  <si>
    <t>Infra
struktur gesamt</t>
  </si>
  <si>
    <t>Tierbe
schaffung gesamt</t>
  </si>
  <si>
    <t>Tierhaltung
 gesamt</t>
  </si>
  <si>
    <t xml:space="preserve">
15.07.2015</t>
  </si>
  <si>
    <t>Tier-und 
Spielhaus</t>
  </si>
  <si>
    <t>Summe Rohbau</t>
  </si>
  <si>
    <t>Summe Innenausbau</t>
  </si>
  <si>
    <t>Summe Technik</t>
  </si>
  <si>
    <t>Summe Einrichtung</t>
  </si>
  <si>
    <t>Summe Tiergehege</t>
  </si>
  <si>
    <t>Summe Spielgarten</t>
  </si>
  <si>
    <t>Spiel
garten 
gesamt</t>
  </si>
  <si>
    <t>Summe Infrastrutur</t>
  </si>
  <si>
    <t>Summe Tierhaltung</t>
  </si>
  <si>
    <t>Außen
bereich</t>
  </si>
  <si>
    <t xml:space="preserve">Infra
struktur </t>
  </si>
  <si>
    <t>Tiere</t>
  </si>
  <si>
    <t>Summe Tierbeschaffung</t>
  </si>
  <si>
    <t xml:space="preserve">Kosten </t>
  </si>
  <si>
    <t xml:space="preserve">Fläche </t>
  </si>
  <si>
    <t>Kosten</t>
  </si>
  <si>
    <t>% von gesamt</t>
  </si>
  <si>
    <t>Tier- und Spielhaus- 
fläche und Kosten</t>
  </si>
  <si>
    <t>Baukosten</t>
  </si>
  <si>
    <t>Gesamt</t>
  </si>
  <si>
    <t>Kizoo-Gesamtkosten in TEURO (T€)</t>
  </si>
  <si>
    <t>Kosten für Tiere</t>
  </si>
  <si>
    <t>Ebene</t>
  </si>
  <si>
    <t xml:space="preserve">          Kizoo</t>
  </si>
  <si>
    <t>%</t>
  </si>
  <si>
    <t>Gesamtsumme</t>
  </si>
  <si>
    <t>€</t>
  </si>
  <si>
    <t>Teilaufgabe</t>
  </si>
  <si>
    <t>AP</t>
  </si>
  <si>
    <t>Management</t>
  </si>
  <si>
    <t>Definition</t>
  </si>
  <si>
    <t>Design</t>
  </si>
  <si>
    <t>Bau</t>
  </si>
  <si>
    <t>Test</t>
  </si>
  <si>
    <t>Abschluss</t>
  </si>
  <si>
    <t>Projekt-
leitung</t>
  </si>
  <si>
    <t>Ziele/
Anforder-
ungen</t>
  </si>
  <si>
    <t>Konzept</t>
  </si>
  <si>
    <t>Vorläufige
 Baseline</t>
  </si>
  <si>
    <t>Spezifikation u. 
Zeichnungen</t>
  </si>
  <si>
    <t>Baseline</t>
  </si>
  <si>
    <t>Bauleitung</t>
  </si>
  <si>
    <t xml:space="preserve"> Tier- und
 Spielhaus</t>
  </si>
  <si>
    <t>Außenbereich</t>
  </si>
  <si>
    <t>Infrastruktur</t>
  </si>
  <si>
    <t>Anforder-
ungen verifizieren</t>
  </si>
  <si>
    <t>Formale Übergabe</t>
  </si>
  <si>
    <t>Projektbüro
Dokumentation</t>
  </si>
  <si>
    <t>Sammlung, Analyse d. Anforderungen</t>
  </si>
  <si>
    <t>Gebäude-einrichtung/Anlage</t>
  </si>
  <si>
    <t>Tier- u. Spielhaus</t>
  </si>
  <si>
    <t>Tierauswahl</t>
  </si>
  <si>
    <t>Bau-unterlagen</t>
  </si>
  <si>
    <t>Rohbau</t>
  </si>
  <si>
    <t>Tiergehege</t>
  </si>
  <si>
    <t>Verbindungen Innen/Außen</t>
  </si>
  <si>
    <t>Tier-
beschaffung</t>
  </si>
  <si>
    <t>Kinderzoo validieren</t>
  </si>
  <si>
    <t>Einweihungs-feier</t>
  </si>
  <si>
    <t>Controlling</t>
  </si>
  <si>
    <t>Anforderungen definieren u. verhandeln</t>
  </si>
  <si>
    <t>Vorauswahl Tiere</t>
  </si>
  <si>
    <t>Vorbereitung Tierbeschaffung</t>
  </si>
  <si>
    <t>Bauge-
nehmigung</t>
  </si>
  <si>
    <t>Innen-
ausbau</t>
  </si>
  <si>
    <t>Spielgarten</t>
  </si>
  <si>
    <t>Strom, Wasser</t>
  </si>
  <si>
    <t>Tierhaltung</t>
  </si>
  <si>
    <t>Verbesser-
ungen</t>
  </si>
  <si>
    <t>Lessons Learnt, 
Nach-
kalkulation</t>
  </si>
  <si>
    <t>Risiko-management</t>
  </si>
  <si>
    <t>Technik</t>
  </si>
  <si>
    <t>Garten-
gestaltung 
Pflasterung</t>
  </si>
  <si>
    <t>Abwasser, Abfallbeseitung</t>
  </si>
  <si>
    <t>Akzeptanz-
test</t>
  </si>
  <si>
    <t>Projekt auflösen</t>
  </si>
  <si>
    <t>Qualitäts- /
Konfigurations
management</t>
  </si>
  <si>
    <t>Einrichtung</t>
  </si>
  <si>
    <t>Vertrags-
management</t>
  </si>
  <si>
    <t>Stakeholder-
rmanagement</t>
  </si>
  <si>
    <t>Summe TA1000</t>
  </si>
  <si>
    <t>Summe
TA2000</t>
  </si>
  <si>
    <t>Summe
TA3000</t>
  </si>
  <si>
    <t>Summe
TA4000</t>
  </si>
  <si>
    <t>Summe
TA5000</t>
  </si>
  <si>
    <t>Summe
TA6000</t>
  </si>
  <si>
    <t>in %</t>
  </si>
  <si>
    <t>in Euro</t>
  </si>
  <si>
    <t>Gebäude
 plus Anlagen
4200,4300.
4400</t>
  </si>
  <si>
    <t>Quersumme</t>
  </si>
  <si>
    <t>Gebäude 
plus Anlagen
4200,4300,
4400</t>
  </si>
  <si>
    <t>Projektstrukturplan des Kinderzoos (KIZOO)  
mit  "Top down"- Kostenschätzung 
(Annahme: 600T€ Gesamtkosten)</t>
  </si>
  <si>
    <t>Kostenschätzungen
 Vorwort</t>
  </si>
  <si>
    <t>Produktbaum des Kinderzoos (KIZOO) mit Spezifikationsnummern (Spezifikationsbaum) 
und 1. Kostenschätzungen mit verschiedenen Grundflächen des Tier-und Spielhauses</t>
  </si>
  <si>
    <t>Prjoektstrukturplan des Kinderzoos (KIZOO)  
mit  "Top down"- Kostenschätzung
 (Annahme 500T€ Gesamtkosten)</t>
  </si>
  <si>
    <t>Die Prozentzahlen und die Gesamtsumme sind zur Durchführung weiterer Analysen veränderbar</t>
  </si>
  <si>
    <t xml:space="preserve">Produktbaum des Kinderzoos (KIZOO) mit Spezifikationsnummern (Spezifikationsbaum) 
</t>
  </si>
  <si>
    <r>
      <t xml:space="preserve">
</t>
    </r>
    <r>
      <rPr>
        <sz val="12"/>
        <color indexed="8"/>
        <rFont val="Arial"/>
        <family val="2"/>
      </rPr>
      <t>Kizoo</t>
    </r>
    <r>
      <rPr>
        <sz val="9"/>
        <color indexed="8"/>
        <rFont val="Arial"/>
        <family val="2"/>
      </rPr>
      <t xml:space="preserve">
</t>
    </r>
  </si>
  <si>
    <t>Prozent</t>
  </si>
  <si>
    <t>Gesamtkosten</t>
  </si>
  <si>
    <t>Die Prozentzahlen und die Gesamtsumme sind zur Durchführung von Analysen veränderbar</t>
  </si>
  <si>
    <t>Summe 
der Kosten</t>
  </si>
  <si>
    <t>Sonstiges</t>
  </si>
  <si>
    <t>Unterauftrag-
nehmer/
Lieferant</t>
  </si>
  <si>
    <t>Kommuni
kation 
E-Mail,  
Telefon,
Fax,
Porto</t>
  </si>
  <si>
    <t>Reise</t>
  </si>
  <si>
    <t xml:space="preserve">
Material
</t>
  </si>
  <si>
    <t>Arbeits-
kosten (€)
 (120 € pro Stunde)</t>
  </si>
  <si>
    <t>in Tagen</t>
  </si>
  <si>
    <t>Stunden</t>
  </si>
  <si>
    <t>© Meyer/Reher, Projektmanagement-Springer Fachmedien Wiesbaden 2016/OnlinePLUS Zusatzinformationen Springer Gabler-www.springer-gabler.de</t>
  </si>
  <si>
    <t>Version:</t>
  </si>
  <si>
    <t>Version: 1</t>
  </si>
  <si>
    <t>Datum:</t>
  </si>
  <si>
    <t>Datum:08.07.2015</t>
  </si>
  <si>
    <r>
      <t xml:space="preserve">PSP
</t>
    </r>
    <r>
      <rPr>
        <sz val="9"/>
        <rFont val="Arial"/>
        <family val="2"/>
      </rPr>
      <t>(1= Arbeitspaket (AP),    0=Teilaufgabe (TA)</t>
    </r>
  </si>
  <si>
    <t>Termine</t>
  </si>
  <si>
    <t>Voraussetzungen für den Start</t>
  </si>
  <si>
    <t>Arbeitsaufwand</t>
  </si>
  <si>
    <t>Kosten (€)</t>
  </si>
  <si>
    <t>Nr. im PSP</t>
  </si>
  <si>
    <t>AP/TA</t>
  </si>
  <si>
    <t>AP (bzw. TA) 
- Bezeichnung</t>
  </si>
  <si>
    <t>AP-Start</t>
  </si>
  <si>
    <t>AP-Ende</t>
  </si>
  <si>
    <t>Dauer 
in Arbeits-Tagen</t>
  </si>
  <si>
    <t>AP Manager</t>
  </si>
  <si>
    <t>AP Aufgaben</t>
  </si>
  <si>
    <t>Input/
Voraussetzung</t>
  </si>
  <si>
    <t>AP Nr</t>
  </si>
  <si>
    <t>Output</t>
  </si>
  <si>
    <t>Bemerkung</t>
  </si>
  <si>
    <t xml:space="preserve">Gesamte Projekt-
kosten
Arbeits-
kosten plus Summe der Kosten
</t>
  </si>
  <si>
    <t xml:space="preserve">Bearbeitung des Charters
Zusammenstellung des Teams
Projektleitung Kizoo
Leitung/Durchführung von Meetings, Reviews etc, 
Ansprechpartner (focal point) für den Auftraggeber und dem Lenkungsauschuss
</t>
  </si>
  <si>
    <t xml:space="preserve">Auftrag vom Verein "Spielwiese e.V" und Autorisierung vom Lenkungsausschuss der Firma Bau Pro
</t>
  </si>
  <si>
    <t xml:space="preserve">
entfällt
noch kein Arbeitspaket vorhanden
</t>
  </si>
  <si>
    <t xml:space="preserve">Charter
Gesamtleitung des Projektes Kizoo 
Lieferung des Kizoo's an den Auftraggeber
Abschluss des Projektes
</t>
  </si>
  <si>
    <t>Projektlaufzeit:
25 Monate
Arbeitsaufwand: 
8 Std. pro Monat
davon 1 Std/m Stakeholder-Mmgt.)
Bewirtung: 
1000 €</t>
  </si>
  <si>
    <t>Zentrale Kontaktstelle für alle Projektbeteiligten
Projektbüro für alle Projekte der Firma Bau Pro
Die gesamte Dokumentation für das Projekt
erfolgt zentral durch das Projektbüro</t>
  </si>
  <si>
    <t>Autorisierung vom Lenkungsausschuss 
der Firma Bau Pro</t>
  </si>
  <si>
    <t>Telefon- und 
Fax- Kopier-Dienst
Organisation von Meetings und Reisen
Dokumentation für das Projekt</t>
  </si>
  <si>
    <t>Anteilige Finanzierung der Projektbüros
durch verschiedene Projekte,
Pauschale 2000 € für Kopierkosten</t>
  </si>
  <si>
    <t>Herr H. Köster</t>
  </si>
  <si>
    <t xml:space="preserve">Erstellung von Kosten-
und Terminplänen
Soll/Ist- Vergleiche
</t>
  </si>
  <si>
    <t>Arbeitsauftrag mit Autorisierung durch
den Projektleiter Kizoo</t>
  </si>
  <si>
    <t xml:space="preserve">Kostenschätzungen
z. B Estimation to Completion (EAC)
Terminpläne
Soll/Ist-Vergleiche 
Kostenermittlungen etc
  </t>
  </si>
  <si>
    <t>Risiko-
management</t>
  </si>
  <si>
    <t>Frau H. Schauer</t>
  </si>
  <si>
    <t>Bearbeiten und Führen
 des Risikoregisters</t>
  </si>
  <si>
    <t>Arbeitsauftrag mit Autorisierung durch 
den Projektleiter</t>
  </si>
  <si>
    <t>Risikoregister</t>
  </si>
  <si>
    <t>Qualitäts-/
Konfigurations-
management</t>
  </si>
  <si>
    <t>Herr B. Kühn</t>
  </si>
  <si>
    <t>Erstellung des Quallitätsplans
Qualitäts- und
Konfigurationskontolle
Vorsitz und Mitarbeit in den Boards: 
Änderungen und Fehlerbearbeitung</t>
  </si>
  <si>
    <t>Qualitätsplan
Berichte über Qualitätskontollen
Änderungsanträge
Fehleranalysen und Berichte</t>
  </si>
  <si>
    <t>Frau B. Becker</t>
  </si>
  <si>
    <t>Erstellung von Vertragsentwürfen
und Verträgen mit Auftraggeber, Unterauftragnehmern und Lieferanten</t>
  </si>
  <si>
    <t>Arbeitsauftrag mit 
Autorisierung durch
den Projektleiter</t>
  </si>
  <si>
    <t>Vertragsentwürfe
Verträge
Bestellungen</t>
  </si>
  <si>
    <t>Notarkosten
2000 €</t>
  </si>
  <si>
    <t>Stakeholder-
management</t>
  </si>
  <si>
    <t xml:space="preserve">Erstellung des Stakeholder-Portfolies
Kommunikation mit den Stakeholder
Verfolgung und Abschluss der verschieden Aktionen
im Stakeholder-Management
z.T.Teil auch deren komplette Bearbeitung
</t>
  </si>
  <si>
    <t xml:space="preserve">Stakeholder -Portfolio
Stakeholder-Action Item List </t>
  </si>
  <si>
    <t>Berichte an Stakeholder
ca. 5 Std/m 
Informations-
material
z.B Flyer
über Kizoo 
500 €</t>
  </si>
  <si>
    <t>Ziele/
Anforderungen</t>
  </si>
  <si>
    <t>Sammlung, 
Analyse d. Anforderungen</t>
  </si>
  <si>
    <t>Frau A. Wille</t>
  </si>
  <si>
    <t xml:space="preserve">Sammlung und Analse
der Anforderungen für den Kizoo </t>
  </si>
  <si>
    <t>Arbeitsauftrag mit 
Autorisierung durch
den Projektleiter
Charter,
Lastenheft. falls vorhanden
Pädagogisches Konzept</t>
  </si>
  <si>
    <t xml:space="preserve">Liste mit Anforderungen (Entwurf der Sytem-Spezifikation: Kizoo)
Bewertung und Klassifizierung </t>
  </si>
  <si>
    <t xml:space="preserve">Charter,
Stakeholder Portfolio 
(Erste Ergenisse des Stakeholder-Mmgt's) 
</t>
  </si>
  <si>
    <t>Teilergebnisse des AP 1700
2110</t>
  </si>
  <si>
    <t>System-Spezifikation Kizoo
 (Pflichtenheft)</t>
  </si>
  <si>
    <t>Gebäude-
einrichtung/
Anlage</t>
  </si>
  <si>
    <t>Beschreibung des Gesamt-Konzepts
des Kizoo
Vorauswahl von Unterauftragnehmern und Lieferanten
Einholung von Angeboten</t>
  </si>
  <si>
    <t>Charter,
 Lastenheft,
 Entwurf der System-Spezifikation</t>
  </si>
  <si>
    <t>Erste Ergebnisse 
2120</t>
  </si>
  <si>
    <t>Geamt-Konzept: Kizoo</t>
  </si>
  <si>
    <t>Vorauswahl 
Tiere</t>
  </si>
  <si>
    <t>Mitarbeit bei den Arbeitspaketen
Anforderungen AP2110 und 2120  
Beschreibung und Vorauswahl 
der Tiere für den Kizoo
Einholung von Angeboten</t>
  </si>
  <si>
    <t>Charter,
Lastenheft,
Pädagogisches Konzept
Entwurf der System-Spezifikation</t>
  </si>
  <si>
    <t>Bericht:
Vorauswahl der Tiere
 für den Kizoo
Bericht ( Version 0): Tierhaltung</t>
  </si>
  <si>
    <t>Erstellung aller Unterlagen
 für den Design-Review (PDR)
Mitarbeit und Abschluss  PDR
Bauvoranfrage bei der Baubehörde</t>
  </si>
  <si>
    <t>2210
2220</t>
  </si>
  <si>
    <t>System-Spezifikation
Konzeptbeschreibung und erster Design des Kizoo
Erfolreigreicher Review ( PDR)
Bauvoranfrage</t>
  </si>
  <si>
    <t>50 € für Versand der 
PDR- Unterlagen</t>
  </si>
  <si>
    <t>Spezifikation 
u. Zeichnungen</t>
  </si>
  <si>
    <t xml:space="preserve">Erstellen der Spezifikationen, 
Analysen, Berechnungen und Zeichnungen
für das gesamte Gebäude
bestehend aus 
- Tier- 
- Spiel-
- Sanitär-bereich 
- Flure </t>
  </si>
  <si>
    <t>vorläufige Baseline
Beachtung der gesetzlichen Vorschriften und Auflagen
Beachtung: "Stand der Technik" und der relevanten Normen und Vorschrifen</t>
  </si>
  <si>
    <t>Detail -Unterlagen
gemäß Produktbaum:
Spezifikationen gem. Spezifikationsbaum
Berichte
Berechnungen
Zeichnungen
Vorschriften</t>
  </si>
  <si>
    <t>Erstellen der Spezifikationen, 
Analysen, Berechnungen und Zeichnungen
für das gesamte Außengelände
bestehend aus 
- Tiergehege
- Spielgarten
- sonstigem Außengelände</t>
  </si>
  <si>
    <t>vorläufige Baseline
Beachtung der gesetzlichen Vorschriften und Auflagen
Beachtung: "Stand der Technik" und incl. der relevanten Normen und Vorschrifen</t>
  </si>
  <si>
    <t>Detail -Unterlagen
gemäß Produktbaum:
Spec's
Berichte
Berechnungen
Zeichnungen
Vorschriften</t>
  </si>
  <si>
    <t>Erstellen der Spezifikationen, 
Analysen, Berechnungen und Zeichnungen
für die gesamte erforderliche Infrastuktur des Kizoo's
hinsichtlich Versorgung mit
- Strom.
- Telefon, Internet
- Wasser
und Entsorgung von
- Abwasser
- Abfall</t>
  </si>
  <si>
    <t>vorläufige Baseline
Beachtung der gesetzlichen Vorschriften und Auflagen
Beachtung: "Stand der Technik"und  incl. der relevanten Normen und Vorschrifen</t>
  </si>
  <si>
    <t xml:space="preserve">
Auswahl und Beschreibung der Tiere
Erstellung der Unterlagen über die zu beschaffenden 
Tiere (Daten, Anzahl, Futter etc)
Daten zur Tierhaltung</t>
  </si>
  <si>
    <t xml:space="preserve">
Bericht:
Vorauswahl der Tiere
 für den Kizoo
Ergebnisse des PDR</t>
  </si>
  <si>
    <t xml:space="preserve">
2220
2300</t>
  </si>
  <si>
    <t>Bericht mit Unterlagen und Daten über die zu 
beschaffenden Tiere (Tierart, Anzahl, Futter etc) 
Bericht (Version 1): Tierhaltung
Vorschriften und Anweisungen zur Tierhaltung</t>
  </si>
  <si>
    <t>Vorbereitung 
Tierbeschaffung</t>
  </si>
  <si>
    <t>Kontaktaufnahme mit Lieferanten
Einholung von Angeboten</t>
  </si>
  <si>
    <t>Bericht:
Vorauswahl der Tiere
 für den Kizoo
Ergebnisse des PDR
Arbeitsergebnisse des AP3210</t>
  </si>
  <si>
    <t>2210
2300
3210</t>
  </si>
  <si>
    <t>Liste mit Daten zur Beschaffung der Tiere mit Unterauftragnehmern,Lieferanten von Tieren, Futter etc.</t>
  </si>
  <si>
    <t>Baunterlagen</t>
  </si>
  <si>
    <t>Erstellung der gesamten
Bauunterlagen
Erstelllung von Ausschreibungen
Einholung von Angeboten
Ausführungsplanung
Auswahl von Unterauftragnehmern und Lieferanten</t>
  </si>
  <si>
    <t>3210
3220</t>
  </si>
  <si>
    <t>Bauunterlagen
Spezifikationen
Ausführungsplanung
Verifikations-Matrix
Tierauswahl
Vorschrifen etc</t>
  </si>
  <si>
    <t>200 € 
Kopierkosten
50 €  für Versand der CDR-Unterlagen</t>
  </si>
  <si>
    <t>Bau-
genehmigung</t>
  </si>
  <si>
    <t xml:space="preserve">Information der Baubehörde über Projekt Kizoo
Erstellung und Einreichung des Bauantrags
Zusammenarbeit mit der Baubehörde
(bis zum Erhalt der Baugenehmigung) </t>
  </si>
  <si>
    <t>Vorliegen der für Berabeitung der
Baugenehmigung erforderlichen Unterlagen</t>
  </si>
  <si>
    <t>Bauantrag,
Erhalt der Baugenehmigung</t>
  </si>
  <si>
    <t>50 €
 Kopierkosten</t>
  </si>
  <si>
    <t>Herr J. Macher</t>
  </si>
  <si>
    <t xml:space="preserve">
Bauleitung
Koordination der Arbeiten und der Unterauftragnehmer
zur Erstellung des gesamten Kinderzoos</t>
  </si>
  <si>
    <t xml:space="preserve">
Baugenehmigung
 ist erteilt
Bauunterlagen sind komplett vohanden</t>
  </si>
  <si>
    <t xml:space="preserve">
3310
3320</t>
  </si>
  <si>
    <t xml:space="preserve">
gem. Zeichnung und Bauunterlagen:
bezugsfertiges Gebäude, Tiergehege, Fertiger Außenbereich mit Spielgarten</t>
  </si>
  <si>
    <t>Tier-
und Spielhaus</t>
  </si>
  <si>
    <t xml:space="preserve">
 Bau-Vorbereitung
 Erdarbeiten
 Beton- und Maurerarbeiten
 Dach- und Klempnerarbeiten</t>
  </si>
  <si>
    <t>Baugenehmigung
 ist erteilt
Bauunterlagen für den Rohbau sind vohanden</t>
  </si>
  <si>
    <t>3310
3320</t>
  </si>
  <si>
    <t xml:space="preserve">
- Bodenplatte
- Rohbau
- Dach
- Fassade
- Klempnerarbeiten außen</t>
  </si>
  <si>
    <t>90000 €  
für Unterauftrag-
nehmer</t>
  </si>
  <si>
    <t>Innenausbau</t>
  </si>
  <si>
    <t xml:space="preserve">
Koordination der Arbeiten und der Unterauftragnehmer
zur Erstellung des Innenausbaus
</t>
  </si>
  <si>
    <t>Baugenehmigung
 ist erteilt
Bauunterlagen für den Innenausbau sind komplett vohanden</t>
  </si>
  <si>
    <t xml:space="preserve">gem. Zeichnung und Bauunterlagen:
Wände, Boden,  
Spielbereich
Tierbereich, 
- Ställe
- Raum für Futter
- Vorbereitungsraum
Flure
Toiletten,
Sonstiges
</t>
  </si>
  <si>
    <t>40000 € 
für Unterauftragnehmer</t>
  </si>
  <si>
    <t xml:space="preserve">
Koordination der Arbeiten und
der Unterauftragnehmer
zur Erstellung der technischen Infrastuktur/Einrichtungen des Gebäudes </t>
  </si>
  <si>
    <t>Baugenehmigung
 ist erteilt
Bauunterlagen für die technischen Einrichtungen</t>
  </si>
  <si>
    <t xml:space="preserve">gem. Zeichnung und Bauunterlagen
zur Erstellung der technischen Infrastruktur
wie Heizung, Elektrik, Sanitär, Wasser, Abwasser, Strom, Telefon,Internet etc
</t>
  </si>
  <si>
    <t>30000 €  
für Unterauftrag-
nehmer</t>
  </si>
  <si>
    <t xml:space="preserve">
Koordination der Arbeiten und der Unterauftragnehmer
zur Erstellung der gesamten Einrichtung des Gebäudes
</t>
  </si>
  <si>
    <t xml:space="preserve">gem. Zeichnung und Bauunterlagen:
Komplette Eirichtung und Molbiliar für den   
Spielbereich und Tierbereich
 Ställe
 Raum für Futter
 Vorbereitungsraum
Flure
Toiletten,
Sonstiges
</t>
  </si>
  <si>
    <t>20000 € für Unterauftragnehmer</t>
  </si>
  <si>
    <t xml:space="preserve">
Koordination der Arbeiten und
der Unterauftragnehmer
Erstellung des Tiergeheges:</t>
  </si>
  <si>
    <t>Baugenehmigung
 ist erteilt
Bauunterlagen sind komplett vohanden</t>
  </si>
  <si>
    <t>Tiergehege mit Verbindung
 zum Tierbereich</t>
  </si>
  <si>
    <t xml:space="preserve">10000 €
für Unterauftrag-
nehmer
</t>
  </si>
  <si>
    <t xml:space="preserve">
Koordination der Arbeiten und
der Unterauftragnehmer
Erstellung des Spielgartens</t>
  </si>
  <si>
    <t xml:space="preserve">
5000 €
für Unterauftrag-
nehmer
Verwendung der bereits vorhandenen Spielgeräte</t>
  </si>
  <si>
    <t>Gartenanlage
Pflasterung</t>
  </si>
  <si>
    <t>Gartengestaltung  
Schnittstelle zum Spielgarten
Pflasterung</t>
  </si>
  <si>
    <t xml:space="preserve">
4000 €
für Unterauftrag-
nehmer</t>
  </si>
  <si>
    <t>Verbindungen
Innen/Außen</t>
  </si>
  <si>
    <t>Bauleitung
Koordination der Arbeiten und der Unterauftragnehmer
Erstellung des gesamten Gebäudes:
- Bau-Vorbereitung
- Erdarbeiten
- Beton- und Maurerarbeiten
- Dach und Klempnerarbeiten
- Innenausbau 
- Elektrikerarbeiten
Tierbereich, 
- Ställe
- Raum fü</t>
  </si>
  <si>
    <t>gem. Zeichnungen und Bauunterlagen:Leitung für Versorgung für Strom, Telefon, Internet,Wasser
Rohre für Abwasser
Rasen und Pflaster</t>
  </si>
  <si>
    <t>1000 € für Unterauftragnehmer</t>
  </si>
  <si>
    <t>Bauleitung
Koordination der Arbeiten</t>
  </si>
  <si>
    <t>gem. Zeichnungen und Bauunterlagen:
Anschlüsse für Strom, Internet, Telefon</t>
  </si>
  <si>
    <t>1000 € für Unter-auftragnehmer
4000 €
für Versorgungsunternehmen</t>
  </si>
  <si>
    <t>Abwasser,
Abfallbeseitung</t>
  </si>
  <si>
    <t xml:space="preserve">
Bauleitung
Koordination der Arbeiten und
der Unterauftragnehmer</t>
  </si>
  <si>
    <t>gem. Zeichnungen und Bauunterlagen:
Anschlüsse für Abwasser,
Platz und Tonnen für Abfälle</t>
  </si>
  <si>
    <t xml:space="preserve">
4000 €
für Unterauftrag-
nehmer</t>
  </si>
  <si>
    <t>Tierbeschaffung</t>
  </si>
  <si>
    <t>Liste mit Daten zur Beschaffung der Tiere mit  Unterauftragnehmern,Lieferanten von Tieren, Futter etc</t>
  </si>
  <si>
    <t>Die Tiere stehen zur Verifikation ( AP 5100) und Validation (AP 5200) und für den weiteren Betrieb des Kizoo's zur Verfügung</t>
  </si>
  <si>
    <t>5000 € für 
Kauf der Tiere</t>
  </si>
  <si>
    <t xml:space="preserve">Durchführung der Tierhaltung im Kizoo
bis zur formalen Übergabe </t>
  </si>
  <si>
    <t xml:space="preserve">Bericht mit Unterlagen und Daten über die zu 
beschaffenden Tiere (Tierart, Anzahl, Futter etc) 
Bericht (Version 1): Tierhaltung
Vorschriften
und Anweisungen zur Tierhaltung
</t>
  </si>
  <si>
    <t>Artgerechte Tierhaltung</t>
  </si>
  <si>
    <t>5000 € Fremdleistung für Tiepfleger
1000 € für Futter</t>
  </si>
  <si>
    <t>Anforderungen 
verifizieren</t>
  </si>
  <si>
    <t>Verifikation der Anforderungen 
gem. Verifikationsmatrix</t>
  </si>
  <si>
    <t>Spezifikationen und
Verifikationsmatrix</t>
  </si>
  <si>
    <t>Alle Anforderungen der 
Spezifikation sind erfüllt</t>
  </si>
  <si>
    <t>Kinderzoo
validieren</t>
  </si>
  <si>
    <t>Probeläufe,
Ermittlung von Fehlern und  Schwachstellen
Validation des Kizoo's</t>
  </si>
  <si>
    <t>Gebäude und Einrichtugen
sind fertiggestellt</t>
  </si>
  <si>
    <t>Alle Einrichtungen und Abläufe
 erfüllen den Vertrag mit dem Auftraggeber.</t>
  </si>
  <si>
    <t>Verbesserungen</t>
  </si>
  <si>
    <t>Durchführung der erfoderlichen
Verbesserungen</t>
  </si>
  <si>
    <t xml:space="preserve">Ergebnisse der Verifikation
 und Validation </t>
  </si>
  <si>
    <t>Umsetzung der Verbesserungs-
vorschläge aus den Testläufen</t>
  </si>
  <si>
    <t>500 € für Unter-auftragnehmer
1000 € Material für 
Verbesserungen</t>
  </si>
  <si>
    <t>Akzeptanztest</t>
  </si>
  <si>
    <t>Durchführung des Akzeptanz-Testes
mit dem Auftraggeber zur Abnahme des Kizoo's</t>
  </si>
  <si>
    <t>Abschluss des 
AP 5300</t>
  </si>
  <si>
    <t>5100
5200
5300</t>
  </si>
  <si>
    <t>Der Kizoo ist fertig 
und bereit zur Übergabe an den Auftraggeber</t>
  </si>
  <si>
    <t>Formale 
Übergabe</t>
  </si>
  <si>
    <t>Herr E. Denker</t>
  </si>
  <si>
    <t xml:space="preserve">Der Kizoo wird formal
dem Kindergarten "Spielwiese e.V. übergeben </t>
  </si>
  <si>
    <t>Der Kizoo ist fertig</t>
  </si>
  <si>
    <t>Der Kizoo ist formal
übergeben</t>
  </si>
  <si>
    <t>200 € für  Dokumentation
 und elektr. Datenträger</t>
  </si>
  <si>
    <t>Einweihungs-
feier</t>
  </si>
  <si>
    <t>Organisation und Durchführung
 einer Einweihungsfeier</t>
  </si>
  <si>
    <t>Die Einweihungsfeier
 ist erfolgt</t>
  </si>
  <si>
    <t>200 € 
Flyer "Kizoo"</t>
  </si>
  <si>
    <t>Lessons Learnt, 
Nachkalkulation</t>
  </si>
  <si>
    <t xml:space="preserve">Erstellung des Abschlußberichtes
Nachkalkulation
Durchführung eines Wokshops zu Lessons learnt
Dokumentation
 </t>
  </si>
  <si>
    <t>AP 6200
 Die formale Übergabe  ist erfolgt</t>
  </si>
  <si>
    <t>alle AP's</t>
  </si>
  <si>
    <t xml:space="preserve">
Abschlußbericht
Nachkalkulation
Lessons Learnt- Dokumentation
 </t>
  </si>
  <si>
    <t>100 € für elektr. 
Datenträger</t>
  </si>
  <si>
    <t xml:space="preserve">Schließen der Kostenstelle "Kizoo
"Auflösung des Projektteams
und des Projektbüros
</t>
  </si>
  <si>
    <t>Das Projekt ist beendet</t>
  </si>
  <si>
    <t xml:space="preserve">
Herr E.Denker
</t>
  </si>
  <si>
    <t>Hinweis: Einige Spalten sind ausgeblendet</t>
  </si>
  <si>
    <t xml:space="preserve">
Herr E. Denker
</t>
  </si>
  <si>
    <t xml:space="preserve">
Projektbüro
Dokumentation
</t>
  </si>
  <si>
    <t xml:space="preserve">
31.03.2017
</t>
  </si>
  <si>
    <t xml:space="preserve">
01.04.2015
</t>
  </si>
  <si>
    <t xml:space="preserve">
1200
</t>
  </si>
  <si>
    <t xml:space="preserve">
Projektleitung
</t>
  </si>
  <si>
    <t xml:space="preserve">
1100
</t>
  </si>
  <si>
    <t xml:space="preserve">
01.04.2015
</t>
  </si>
  <si>
    <t xml:space="preserve">
31.03.2017
</t>
  </si>
  <si>
    <t>Anforderungen
definieren u. verhandeln</t>
  </si>
  <si>
    <t>Vorläufige
Baseline</t>
  </si>
  <si>
    <t>Analyse der Daten</t>
  </si>
  <si>
    <t>Material</t>
  </si>
  <si>
    <t xml:space="preserve">      davon Management</t>
  </si>
  <si>
    <t>Stun
den</t>
  </si>
  <si>
    <t>Projektkosten 
Gesamt (€)</t>
  </si>
  <si>
    <t>Arbeits-
kosten  (€)</t>
  </si>
  <si>
    <t>Summe
der Kosten
ohne Arbeits-kosten (€)</t>
  </si>
  <si>
    <t>Unterauf-
tragnehmer (UA)
Lieferant (€)</t>
  </si>
  <si>
    <t>Material 
(€)</t>
  </si>
  <si>
    <t>Kommu-
nikation (€)</t>
  </si>
  <si>
    <t>Sonst
iges (€)</t>
  </si>
  <si>
    <t>Reise 
(€)</t>
  </si>
  <si>
    <t>*Gesamt-
Kosten (€)</t>
  </si>
  <si>
    <t>**Gesamt
stunden</t>
  </si>
  <si>
    <t>% der 
Gesamtkosten*</t>
  </si>
  <si>
    <t>% von 
den Gesamt-
stunden**</t>
  </si>
  <si>
    <t>% von den 
Gesamt
kosten*</t>
  </si>
  <si>
    <r>
      <t>Summe</t>
    </r>
    <r>
      <rPr>
        <sz val="10"/>
        <rFont val="Trebuchet MS"/>
        <family val="2"/>
      </rPr>
      <t xml:space="preserve">
UA /Lief. plus Material  (€)</t>
    </r>
  </si>
  <si>
    <t xml:space="preserve"> Tier-und Spielhaus</t>
  </si>
  <si>
    <t>TA 4200</t>
  </si>
  <si>
    <t>Infras
truktur</t>
  </si>
  <si>
    <t>Reine 
Baukosten</t>
  </si>
  <si>
    <r>
      <t xml:space="preserve">       </t>
    </r>
    <r>
      <rPr>
        <b/>
        <sz val="10"/>
        <color indexed="8"/>
        <rFont val="Trebuchet MS"/>
        <family val="2"/>
      </rPr>
      <t xml:space="preserve">     Summe reine Baukosten</t>
    </r>
  </si>
  <si>
    <t>TA 4200+
4300+4400</t>
  </si>
  <si>
    <t>TA 4000</t>
  </si>
  <si>
    <t>TA 4500</t>
  </si>
  <si>
    <t xml:space="preserve">          Bau Kizoo (ohne Tiere)</t>
  </si>
  <si>
    <t xml:space="preserve">                                  Baukosten Kizoo (gesamt)     TA 4000</t>
  </si>
  <si>
    <t>TA 4100+4200
+4300+4400</t>
  </si>
  <si>
    <t>TA 1000</t>
  </si>
  <si>
    <t>TA 2000</t>
  </si>
  <si>
    <t>TA 3000</t>
  </si>
  <si>
    <t>TA 5000</t>
  </si>
  <si>
    <t>TA 6000</t>
  </si>
  <si>
    <t>Tiergehege,
Spielgarten,
Gartenanlage</t>
  </si>
  <si>
    <t>TA 4300</t>
  </si>
  <si>
    <t>TA 4400</t>
  </si>
  <si>
    <t>Kontrolle
Gesamt</t>
  </si>
  <si>
    <t>Gesamtplanung (ohne Mmgt)
TA2000+3000</t>
  </si>
  <si>
    <t>TA2000+3000</t>
  </si>
  <si>
    <t>Verantwortlichkeitsmatrix,
Arbeitspakete (AP) 
und Kostenschätzungen</t>
  </si>
  <si>
    <t>Es handelt sich beim Kizoo um ein Projekt, dass für einen externen Kunden, den Auftraggeber “Spielwiese e. V.“, erbracht wird. Auftraggeber und Auftragnehmer, die Firma Bau-Pro, verhandeln einen Preis, zu dem die Projektleistung zu liefern ist. Oft hat der Auftraggeber konkrete Vorstellungen, wieviel er zu zahlen bereit ist. Die Aufwands- und Kostenplanung liefert für diesen Verhandlungsprozess wichtige Informationen darüber, wie die Preisuntergrenze aussieht. Preise werden gedrückt und die projektdurchführende Organisation muss scharf kalkulieren, um den Auftrag zu erhalten. Auch erwarten die Kunden oftmals eine Offenlegung der Kalkulation, die es nahezu unmöglich macht, Risikozuschläge zu integrieren, die helfen können, Unsicherheiten, die mit der Schätzung verbunden sind, zu kompensieren.</t>
  </si>
  <si>
    <t>Aus der Sicht der Autoren ist es nicht gut, wenn die Beteiligten den Preisfindungs-und Verhandlungsprozess unter Zugrundelegung einer Win-loose-Strategie führen und Preise u. U. so stark gedrückt werden, dass das Projekt nicht zu den erwarteten Konditionen durchgeführt werden kann. Der Auftragnehmer gibt ein Angebot ab, dessen Preis zu niedrig ist, um alle geforderten Leistungen erfüllen zu können. Ist der Zuschlag für den Projektauftrag erteilt, werden dann im weiteren Projektverlauf Nachforderungen gestellt. Das Ergebnis dieser Vorgehensweise können Kosten- und Terminüberschreitungen,  unzureichende Leistungserfüllung und Qualitätsmängel sein.</t>
  </si>
  <si>
    <t xml:space="preserve">Für eine möglichst realitätsnahe Schätzung der Projektkosten müssen neben der Beantwortung der Fragen im Projektauftrag  (Charter) auch zum jeweils frühestmöglichen Zeitpunkt folgende Aufgaben wahrgenommen werden: </t>
  </si>
  <si>
    <t>Stakeholder- und Risikomanagement</t>
  </si>
  <si>
    <t>Was sind die Erwartungen der wichtigen Stakeholder, z. B. des Kunden, wer bezahlt was? Gibt es wesentliche Widerstände gegen das Projekt? Welche Hauptrisiken sind vorhanden? Gibt es Maßnahmen zur Vermeidung und/oder Reduzierung dieser Risiken?</t>
  </si>
  <si>
    <t>Aktives Requirements Engineering</t>
  </si>
  <si>
    <t>Nach Auffassung der Autoren sind diese Elemente ein wichtiger Schlüssel für die Einhaltung des vereinbarten Projektbudgets.</t>
  </si>
  <si>
    <t>Erste Quellen finden Sie in dem Dokument "3.0 Aufgaben Projekt Kizoo planen"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</si>
</sst>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0\ &quot;€&quot;;[Red]\-#,##0\ &quot;€&quot;"/>
    <numFmt numFmtId="43" formatCode="_-* #,##0.00\ _€_-;\-* #,##0.00\ _€_-;_-* &quot;-&quot;??\ _€_-;_-@_-"/>
    <numFmt numFmtId="164" formatCode="0.0"/>
    <numFmt numFmtId="165" formatCode="#,##0.0_ ;\-#,##0.0\ "/>
  </numFmts>
  <fonts count="62" x14ac:knownFonts="1">
    <font>
      <sz val="10"/>
      <color theme="1"/>
      <name val="Trebuchet MS"/>
      <family val="2"/>
    </font>
    <font>
      <sz val="10"/>
      <name val="Arial"/>
      <family val="2"/>
    </font>
    <font>
      <sz val="16"/>
      <name val="Arial"/>
      <family val="2"/>
    </font>
    <font>
      <b/>
      <sz val="12"/>
      <name val="Arial"/>
      <family val="2"/>
    </font>
    <font>
      <b/>
      <sz val="10"/>
      <name val="Arial"/>
      <family val="2"/>
    </font>
    <font>
      <sz val="10"/>
      <color indexed="22"/>
      <name val="Arial"/>
      <family val="2"/>
    </font>
    <font>
      <b/>
      <sz val="11"/>
      <name val="Arial"/>
      <family val="2"/>
    </font>
    <font>
      <b/>
      <sz val="11"/>
      <color indexed="22"/>
      <name val="Arial"/>
      <family val="2"/>
    </font>
    <font>
      <sz val="11"/>
      <name val="Arial"/>
      <family val="2"/>
    </font>
    <font>
      <b/>
      <sz val="9"/>
      <color indexed="8"/>
      <name val="Arial"/>
      <family val="2"/>
    </font>
    <font>
      <sz val="9"/>
      <color indexed="8"/>
      <name val="Arial"/>
      <family val="2"/>
    </font>
    <font>
      <b/>
      <sz val="9"/>
      <name val="Arial"/>
      <family val="2"/>
    </font>
    <font>
      <sz val="9"/>
      <color indexed="8"/>
      <name val="Trebuchet MS"/>
      <family val="2"/>
    </font>
    <font>
      <sz val="9"/>
      <name val="Arial"/>
      <family val="2"/>
    </font>
    <font>
      <sz val="9"/>
      <color indexed="22"/>
      <name val="Arial"/>
      <family val="2"/>
    </font>
    <font>
      <sz val="11"/>
      <color indexed="8"/>
      <name val="Calibri"/>
      <family val="2"/>
    </font>
    <font>
      <sz val="10"/>
      <color indexed="8"/>
      <name val="Trebuchet MS"/>
      <family val="2"/>
    </font>
    <font>
      <b/>
      <sz val="10"/>
      <color indexed="8"/>
      <name val="Trebuchet MS"/>
      <family val="2"/>
    </font>
    <font>
      <b/>
      <sz val="10"/>
      <color indexed="8"/>
      <name val="Arial"/>
      <family val="2"/>
    </font>
    <font>
      <sz val="8"/>
      <name val="Trebuchet MS"/>
      <family val="2"/>
    </font>
    <font>
      <b/>
      <sz val="10"/>
      <name val="Trebuchet MS"/>
      <family val="2"/>
    </font>
    <font>
      <sz val="10"/>
      <name val="Trebuchet MS"/>
      <family val="2"/>
    </font>
    <font>
      <b/>
      <sz val="9"/>
      <color indexed="8"/>
      <name val="Trebuchet MS"/>
      <family val="2"/>
    </font>
    <font>
      <b/>
      <sz val="8"/>
      <color indexed="8"/>
      <name val="Arial"/>
      <family val="2"/>
    </font>
    <font>
      <b/>
      <sz val="8"/>
      <color indexed="8"/>
      <name val="Trebuchet MS"/>
      <family val="2"/>
    </font>
    <font>
      <u/>
      <sz val="10"/>
      <color indexed="12"/>
      <name val="Trebuchet MS"/>
      <family val="2"/>
    </font>
    <font>
      <sz val="14"/>
      <name val="Arial"/>
      <family val="2"/>
    </font>
    <font>
      <b/>
      <sz val="11"/>
      <color indexed="12"/>
      <name val="Arial"/>
      <family val="2"/>
    </font>
    <font>
      <b/>
      <sz val="9"/>
      <color indexed="12"/>
      <name val="Arial"/>
      <family val="2"/>
    </font>
    <font>
      <b/>
      <sz val="11"/>
      <color indexed="10"/>
      <name val="Arial"/>
      <family val="2"/>
    </font>
    <font>
      <b/>
      <sz val="9"/>
      <color indexed="10"/>
      <name val="Arial"/>
      <family val="2"/>
    </font>
    <font>
      <sz val="10"/>
      <color indexed="57"/>
      <name val="Arial"/>
    </font>
    <font>
      <b/>
      <sz val="9"/>
      <color indexed="9"/>
      <name val="Arial"/>
      <family val="2"/>
    </font>
    <font>
      <sz val="9"/>
      <color indexed="12"/>
      <name val="Arial"/>
      <family val="2"/>
    </font>
    <font>
      <sz val="10"/>
      <color indexed="12"/>
      <name val="Arial"/>
      <family val="2"/>
    </font>
    <font>
      <b/>
      <sz val="10"/>
      <color indexed="10"/>
      <name val="Arial"/>
      <family val="2"/>
    </font>
    <font>
      <sz val="10"/>
      <color indexed="9"/>
      <name val="Arial"/>
      <family val="2"/>
    </font>
    <font>
      <sz val="9"/>
      <color indexed="10"/>
      <name val="Arial"/>
      <family val="2"/>
    </font>
    <font>
      <sz val="9"/>
      <color indexed="9"/>
      <name val="Arial"/>
      <family val="2"/>
    </font>
    <font>
      <sz val="10"/>
      <color indexed="12"/>
      <name val="Arial"/>
    </font>
    <font>
      <b/>
      <sz val="10"/>
      <color indexed="12"/>
      <name val="Arial"/>
      <family val="2"/>
    </font>
    <font>
      <sz val="11"/>
      <color indexed="8"/>
      <name val="Trebuchet MS"/>
      <family val="2"/>
    </font>
    <font>
      <b/>
      <sz val="11"/>
      <color indexed="8"/>
      <name val="Trebuchet MS"/>
      <family val="2"/>
    </font>
    <font>
      <sz val="14"/>
      <color indexed="8"/>
      <name val="Trebuchet MS"/>
      <family val="2"/>
    </font>
    <font>
      <b/>
      <sz val="12"/>
      <color indexed="8"/>
      <name val="Trebuchet MS"/>
      <family val="2"/>
    </font>
    <font>
      <sz val="16"/>
      <color indexed="8"/>
      <name val="Trebuchet MS"/>
      <family val="2"/>
    </font>
    <font>
      <sz val="12"/>
      <color indexed="8"/>
      <name val="Arial"/>
      <family val="2"/>
    </font>
    <font>
      <b/>
      <sz val="8"/>
      <name val="Arial"/>
      <family val="2"/>
    </font>
    <font>
      <b/>
      <sz val="14"/>
      <name val="Arial"/>
      <family val="2"/>
    </font>
    <font>
      <b/>
      <sz val="9"/>
      <color indexed="81"/>
      <name val="Tahoma"/>
      <charset val="1"/>
    </font>
    <font>
      <sz val="9"/>
      <color indexed="81"/>
      <name val="Tahoma"/>
      <charset val="1"/>
    </font>
    <font>
      <b/>
      <sz val="12"/>
      <color indexed="10"/>
      <name val="Trebuchet MS"/>
      <family val="2"/>
    </font>
    <font>
      <sz val="10"/>
      <color indexed="8"/>
      <name val="Trebuchet MS"/>
      <family val="2"/>
    </font>
    <font>
      <b/>
      <sz val="10"/>
      <color indexed="48"/>
      <name val="Trebuchet MS"/>
      <family val="2"/>
    </font>
    <font>
      <sz val="12"/>
      <color indexed="8"/>
      <name val="Trebuchet MS"/>
      <family val="2"/>
    </font>
    <font>
      <sz val="9"/>
      <name val="Trebuchet MS"/>
      <family val="2"/>
    </font>
    <font>
      <b/>
      <sz val="12"/>
      <name val="Trebuchet MS"/>
      <family val="2"/>
    </font>
    <font>
      <b/>
      <sz val="9"/>
      <name val="Trebuchet MS"/>
      <family val="2"/>
    </font>
    <font>
      <sz val="8"/>
      <color indexed="8"/>
      <name val="Trebuchet MS"/>
      <family val="2"/>
    </font>
    <font>
      <sz val="10"/>
      <color indexed="8"/>
      <name val="Trebuchet MS"/>
      <family val="2"/>
    </font>
    <font>
      <sz val="28"/>
      <color theme="4"/>
      <name val="Trebuchet MS"/>
      <family val="2"/>
    </font>
    <font>
      <sz val="16"/>
      <name val="Calibri Light"/>
      <family val="2"/>
    </font>
  </fonts>
  <fills count="1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9"/>
        <bgColor indexed="64"/>
      </patternFill>
    </fill>
    <fill>
      <patternFill patternType="solid">
        <fgColor indexed="45"/>
        <bgColor indexed="64"/>
      </patternFill>
    </fill>
    <fill>
      <patternFill patternType="solid">
        <fgColor indexed="55"/>
        <bgColor indexed="64"/>
      </patternFill>
    </fill>
    <fill>
      <patternFill patternType="solid">
        <fgColor indexed="51"/>
        <bgColor indexed="64"/>
      </patternFill>
    </fill>
    <fill>
      <patternFill patternType="solid">
        <fgColor indexed="11"/>
        <bgColor indexed="64"/>
      </patternFill>
    </fill>
    <fill>
      <patternFill patternType="solid">
        <fgColor indexed="14"/>
        <bgColor indexed="64"/>
      </patternFill>
    </fill>
    <fill>
      <patternFill patternType="solid">
        <fgColor indexed="23"/>
        <bgColor indexed="64"/>
      </patternFill>
    </fill>
    <fill>
      <patternFill patternType="solid">
        <fgColor indexed="41"/>
        <bgColor indexed="64"/>
      </patternFill>
    </fill>
    <fill>
      <patternFill patternType="solid">
        <fgColor indexed="15"/>
        <bgColor indexed="64"/>
      </patternFill>
    </fill>
  </fills>
  <borders count="90">
    <border>
      <left/>
      <right/>
      <top/>
      <bottom/>
      <diagonal/>
    </border>
    <border>
      <left/>
      <right/>
      <top/>
      <bottom style="thick">
        <color indexed="19"/>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ck">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n">
        <color indexed="64"/>
      </left>
      <right style="thin">
        <color indexed="64"/>
      </right>
      <top/>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ck">
        <color indexed="64"/>
      </right>
      <top/>
      <bottom/>
      <diagonal/>
    </border>
    <border>
      <left style="thick">
        <color indexed="64"/>
      </left>
      <right/>
      <top style="thick">
        <color indexed="64"/>
      </top>
      <bottom style="medium">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thick">
        <color indexed="64"/>
      </right>
      <top/>
      <bottom/>
      <diagonal/>
    </border>
    <border>
      <left style="thin">
        <color indexed="64"/>
      </left>
      <right style="thick">
        <color indexed="64"/>
      </right>
      <top style="thin">
        <color indexed="64"/>
      </top>
      <bottom style="thin">
        <color indexed="64"/>
      </bottom>
      <diagonal/>
    </border>
    <border>
      <left/>
      <right style="thin">
        <color indexed="64"/>
      </right>
      <top style="thick">
        <color indexed="64"/>
      </top>
      <bottom style="thick">
        <color indexed="64"/>
      </bottom>
      <diagonal/>
    </border>
    <border>
      <left style="thick">
        <color indexed="64"/>
      </left>
      <right/>
      <top style="thick">
        <color indexed="64"/>
      </top>
      <bottom style="thick">
        <color indexed="64"/>
      </bottom>
      <diagonal/>
    </border>
    <border>
      <left style="thin">
        <color indexed="64"/>
      </left>
      <right style="thin">
        <color indexed="64"/>
      </right>
      <top/>
      <bottom style="thick">
        <color indexed="64"/>
      </bottom>
      <diagonal/>
    </border>
    <border>
      <left/>
      <right style="thin">
        <color indexed="64"/>
      </right>
      <top/>
      <bottom style="thick">
        <color indexed="64"/>
      </bottom>
      <diagonal/>
    </border>
    <border>
      <left style="thick">
        <color indexed="64"/>
      </left>
      <right style="thin">
        <color indexed="64"/>
      </right>
      <top style="thick">
        <color indexed="64"/>
      </top>
      <bottom style="medium">
        <color indexed="64"/>
      </bottom>
      <diagonal/>
    </border>
    <border>
      <left/>
      <right style="thin">
        <color indexed="64"/>
      </right>
      <top style="thick">
        <color indexed="64"/>
      </top>
      <bottom style="medium">
        <color indexed="64"/>
      </bottom>
      <diagonal/>
    </border>
    <border>
      <left style="thin">
        <color indexed="64"/>
      </left>
      <right style="thin">
        <color indexed="64"/>
      </right>
      <top style="thick">
        <color indexed="64"/>
      </top>
      <bottom style="medium">
        <color indexed="64"/>
      </bottom>
      <diagonal/>
    </border>
    <border>
      <left/>
      <right style="thin">
        <color indexed="64"/>
      </right>
      <top/>
      <bottom style="thin">
        <color indexed="64"/>
      </bottom>
      <diagonal/>
    </border>
    <border>
      <left style="thin">
        <color indexed="64"/>
      </left>
      <right style="thick">
        <color indexed="64"/>
      </right>
      <top/>
      <bottom style="thin">
        <color indexed="64"/>
      </bottom>
      <diagonal/>
    </border>
    <border>
      <left/>
      <right style="thin">
        <color indexed="64"/>
      </right>
      <top style="medium">
        <color indexed="64"/>
      </top>
      <bottom style="thick">
        <color indexed="64"/>
      </bottom>
      <diagonal/>
    </border>
    <border>
      <left style="thin">
        <color indexed="64"/>
      </left>
      <right/>
      <top style="thick">
        <color indexed="64"/>
      </top>
      <bottom style="medium">
        <color indexed="64"/>
      </bottom>
      <diagonal/>
    </border>
    <border>
      <left style="thin">
        <color indexed="64"/>
      </left>
      <right style="thick">
        <color indexed="64"/>
      </right>
      <top style="thick">
        <color indexed="64"/>
      </top>
      <bottom style="medium">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bottom style="thick">
        <color indexed="64"/>
      </bottom>
      <diagonal/>
    </border>
    <border>
      <left style="thin">
        <color indexed="64"/>
      </left>
      <right style="thick">
        <color indexed="64"/>
      </right>
      <top/>
      <bottom style="thick">
        <color indexed="64"/>
      </bottom>
      <diagonal/>
    </border>
    <border>
      <left/>
      <right/>
      <top/>
      <bottom style="thin">
        <color indexed="64"/>
      </bottom>
      <diagonal/>
    </border>
    <border>
      <left style="thin">
        <color indexed="64"/>
      </left>
      <right style="thick">
        <color indexed="64"/>
      </right>
      <top style="thin">
        <color indexed="64"/>
      </top>
      <bottom/>
      <diagonal/>
    </border>
    <border>
      <left style="thick">
        <color indexed="64"/>
      </left>
      <right style="thin">
        <color indexed="64"/>
      </right>
      <top style="thin">
        <color indexed="64"/>
      </top>
      <bottom style="thin">
        <color indexed="64"/>
      </bottom>
      <diagonal/>
    </border>
    <border>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n">
        <color indexed="64"/>
      </right>
      <top style="medium">
        <color indexed="64"/>
      </top>
      <bottom style="medium">
        <color indexed="64"/>
      </bottom>
      <diagonal/>
    </border>
    <border>
      <left style="thin">
        <color indexed="64"/>
      </left>
      <right/>
      <top/>
      <bottom style="thick">
        <color indexed="64"/>
      </bottom>
      <diagonal/>
    </border>
    <border>
      <left/>
      <right style="thick">
        <color indexed="64"/>
      </right>
      <top style="thick">
        <color indexed="64"/>
      </top>
      <bottom style="thin">
        <color indexed="64"/>
      </bottom>
      <diagonal/>
    </border>
    <border>
      <left/>
      <right style="thick">
        <color indexed="64"/>
      </right>
      <top style="thin">
        <color indexed="64"/>
      </top>
      <bottom style="thin">
        <color indexed="64"/>
      </bottom>
      <diagonal/>
    </border>
    <border>
      <left/>
      <right style="thick">
        <color indexed="64"/>
      </right>
      <top style="thin">
        <color indexed="64"/>
      </top>
      <bottom style="thick">
        <color indexed="64"/>
      </bottom>
      <diagonal/>
    </border>
    <border>
      <left style="thick">
        <color indexed="64"/>
      </left>
      <right/>
      <top style="thin">
        <color indexed="64"/>
      </top>
      <bottom style="thick">
        <color indexed="64"/>
      </bottom>
      <diagonal/>
    </border>
    <border>
      <left/>
      <right style="thin">
        <color indexed="64"/>
      </right>
      <top/>
      <bottom/>
      <diagonal/>
    </border>
    <border>
      <left/>
      <right style="thin">
        <color indexed="64"/>
      </right>
      <top style="thick">
        <color indexed="64"/>
      </top>
      <bottom/>
      <diagonal/>
    </border>
    <border>
      <left/>
      <right/>
      <top/>
      <bottom style="medium">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5">
    <xf numFmtId="0" fontId="0" fillId="0" borderId="0">
      <alignment horizontal="center" vertical="center"/>
    </xf>
    <xf numFmtId="43" fontId="52" fillId="0" borderId="0" applyFont="0" applyFill="0" applyBorder="0" applyAlignment="0" applyProtection="0"/>
    <xf numFmtId="0" fontId="25" fillId="0" borderId="0" applyNumberFormat="0" applyFill="0" applyBorder="0" applyAlignment="0" applyProtection="0">
      <alignment vertical="top"/>
      <protection locked="0"/>
    </xf>
    <xf numFmtId="0" fontId="1" fillId="0" borderId="0"/>
    <xf numFmtId="0" fontId="60" fillId="0" borderId="1" applyNumberFormat="0" applyFill="0" applyBorder="0" applyProtection="0">
      <alignment horizontal="left" vertical="center"/>
    </xf>
  </cellStyleXfs>
  <cellXfs count="669">
    <xf numFmtId="0" fontId="0" fillId="0" borderId="0" xfId="0">
      <alignment horizontal="center" vertical="center"/>
    </xf>
    <xf numFmtId="0" fontId="1" fillId="0" borderId="0" xfId="3"/>
    <xf numFmtId="0" fontId="3" fillId="0" borderId="0" xfId="3" applyFont="1" applyAlignment="1">
      <alignment wrapText="1"/>
    </xf>
    <xf numFmtId="0" fontId="4" fillId="2" borderId="2" xfId="3" applyFont="1" applyFill="1" applyBorder="1" applyAlignment="1">
      <alignment horizontal="right"/>
    </xf>
    <xf numFmtId="0" fontId="4" fillId="2" borderId="3" xfId="3" applyFont="1" applyFill="1" applyBorder="1" applyAlignment="1">
      <alignment horizontal="right"/>
    </xf>
    <xf numFmtId="0" fontId="5" fillId="0" borderId="0" xfId="3" applyFont="1" applyFill="1"/>
    <xf numFmtId="0" fontId="1" fillId="0" borderId="0" xfId="3" applyFill="1"/>
    <xf numFmtId="0" fontId="5" fillId="2" borderId="0" xfId="3" applyFont="1" applyFill="1"/>
    <xf numFmtId="0" fontId="5" fillId="2" borderId="0" xfId="3" applyFont="1" applyFill="1" applyAlignment="1">
      <alignment wrapText="1"/>
    </xf>
    <xf numFmtId="0" fontId="7" fillId="2" borderId="0" xfId="3" applyFont="1" applyFill="1" applyAlignment="1">
      <alignment wrapText="1"/>
    </xf>
    <xf numFmtId="0" fontId="8" fillId="2" borderId="0" xfId="3" applyFont="1" applyFill="1" applyAlignment="1">
      <alignment wrapText="1"/>
    </xf>
    <xf numFmtId="0" fontId="8" fillId="2" borderId="0" xfId="3" applyFont="1" applyFill="1"/>
    <xf numFmtId="0" fontId="1" fillId="2" borderId="0" xfId="3" applyFill="1"/>
    <xf numFmtId="0" fontId="1" fillId="0" borderId="0" xfId="3" applyAlignment="1">
      <alignment wrapText="1"/>
    </xf>
    <xf numFmtId="0" fontId="1" fillId="2" borderId="0" xfId="3" applyFill="1" applyAlignment="1">
      <alignment wrapText="1"/>
    </xf>
    <xf numFmtId="0" fontId="10" fillId="0" borderId="0" xfId="0" applyFont="1">
      <alignment horizontal="center" vertical="center"/>
    </xf>
    <xf numFmtId="0" fontId="9" fillId="0" borderId="0" xfId="0" applyFont="1" applyAlignment="1">
      <alignment vertical="center"/>
    </xf>
    <xf numFmtId="0" fontId="10" fillId="0" borderId="0" xfId="0" applyFont="1" applyAlignment="1">
      <alignment vertical="center" wrapText="1"/>
    </xf>
    <xf numFmtId="0" fontId="10" fillId="0" borderId="0" xfId="0" applyFont="1" applyAlignment="1">
      <alignment vertical="center"/>
    </xf>
    <xf numFmtId="0" fontId="9" fillId="0" borderId="0" xfId="0" applyFont="1" applyAlignment="1">
      <alignment horizontal="left" vertical="center" indent="1"/>
    </xf>
    <xf numFmtId="0" fontId="9" fillId="0" borderId="0" xfId="0" applyFont="1" applyAlignment="1">
      <alignment horizontal="left" vertical="center" wrapText="1" indent="1"/>
    </xf>
    <xf numFmtId="0" fontId="10" fillId="0" borderId="0" xfId="0" applyFont="1" applyAlignment="1">
      <alignment horizontal="left" vertical="center" indent="2"/>
    </xf>
    <xf numFmtId="0" fontId="10" fillId="0" borderId="0" xfId="0" applyFont="1" applyAlignment="1">
      <alignment horizontal="left" vertical="center" wrapText="1" indent="2"/>
    </xf>
    <xf numFmtId="0" fontId="0" fillId="2" borderId="0" xfId="0" applyFill="1">
      <alignment horizontal="center" vertical="center"/>
    </xf>
    <xf numFmtId="0" fontId="0" fillId="0" borderId="0" xfId="0" applyFill="1">
      <alignment horizontal="center" vertical="center"/>
    </xf>
    <xf numFmtId="0" fontId="4" fillId="0" borderId="2" xfId="3" applyFont="1" applyFill="1" applyBorder="1" applyAlignment="1">
      <alignment horizontal="right"/>
    </xf>
    <xf numFmtId="0" fontId="4" fillId="0" borderId="3" xfId="3" applyFont="1" applyFill="1" applyBorder="1" applyAlignment="1">
      <alignment horizontal="right"/>
    </xf>
    <xf numFmtId="0" fontId="12" fillId="0" borderId="0" xfId="0" applyFont="1" applyFill="1">
      <alignment horizontal="center" vertical="center"/>
    </xf>
    <xf numFmtId="0" fontId="12" fillId="0" borderId="0" xfId="0" applyFont="1">
      <alignment horizontal="center" vertical="center"/>
    </xf>
    <xf numFmtId="0" fontId="11" fillId="0" borderId="4" xfId="0" applyFont="1" applyFill="1" applyBorder="1" applyAlignment="1">
      <alignment horizontal="center"/>
    </xf>
    <xf numFmtId="0" fontId="10" fillId="0" borderId="0" xfId="0" applyFont="1" applyAlignment="1"/>
    <xf numFmtId="0" fontId="11" fillId="2" borderId="4" xfId="0" applyFont="1" applyFill="1" applyBorder="1" applyAlignment="1">
      <alignment horizontal="center"/>
    </xf>
    <xf numFmtId="0" fontId="10" fillId="2" borderId="5" xfId="0" applyFont="1" applyFill="1" applyBorder="1" applyAlignment="1"/>
    <xf numFmtId="0" fontId="9" fillId="2" borderId="4" xfId="0" applyFont="1" applyFill="1" applyBorder="1" applyAlignment="1">
      <alignment horizontal="center" wrapText="1"/>
    </xf>
    <xf numFmtId="0" fontId="10" fillId="0" borderId="4" xfId="0" applyFont="1" applyBorder="1" applyAlignment="1">
      <alignment wrapText="1"/>
    </xf>
    <xf numFmtId="0" fontId="10" fillId="0" borderId="4" xfId="0" applyFont="1" applyBorder="1" applyAlignment="1">
      <alignment horizontal="center" wrapText="1"/>
    </xf>
    <xf numFmtId="0" fontId="10" fillId="0" borderId="4" xfId="0" applyFont="1" applyBorder="1" applyAlignment="1">
      <alignment horizontal="center"/>
    </xf>
    <xf numFmtId="0" fontId="11" fillId="0" borderId="4" xfId="0" applyFont="1" applyBorder="1" applyAlignment="1">
      <alignment horizontal="center" wrapText="1"/>
    </xf>
    <xf numFmtId="0" fontId="10" fillId="2" borderId="0" xfId="0" applyFont="1" applyFill="1" applyAlignment="1">
      <alignment wrapText="1"/>
    </xf>
    <xf numFmtId="0" fontId="10" fillId="0" borderId="0" xfId="0" applyFont="1" applyAlignment="1">
      <alignment wrapText="1"/>
    </xf>
    <xf numFmtId="0" fontId="11" fillId="0" borderId="0" xfId="0" applyFont="1" applyAlignment="1">
      <alignment wrapText="1"/>
    </xf>
    <xf numFmtId="0" fontId="13" fillId="0" borderId="4" xfId="0" applyFont="1" applyBorder="1" applyAlignment="1">
      <alignment horizontal="center" wrapText="1"/>
    </xf>
    <xf numFmtId="0" fontId="13" fillId="0" borderId="4" xfId="0" applyFont="1" applyFill="1" applyBorder="1" applyAlignment="1">
      <alignment horizontal="center"/>
    </xf>
    <xf numFmtId="0" fontId="14" fillId="0" borderId="0" xfId="0" applyFont="1" applyFill="1" applyAlignment="1"/>
    <xf numFmtId="0" fontId="10" fillId="0" borderId="4" xfId="0" applyFont="1" applyFill="1" applyBorder="1" applyAlignment="1">
      <alignment wrapText="1"/>
    </xf>
    <xf numFmtId="0" fontId="11" fillId="0" borderId="4" xfId="0" applyFont="1" applyFill="1" applyBorder="1" applyAlignment="1">
      <alignment horizontal="center" wrapText="1"/>
    </xf>
    <xf numFmtId="0" fontId="10" fillId="2" borderId="4" xfId="0" applyFont="1" applyFill="1" applyBorder="1" applyAlignment="1"/>
    <xf numFmtId="0" fontId="10" fillId="2" borderId="0" xfId="0" applyFont="1" applyFill="1" applyAlignment="1"/>
    <xf numFmtId="0" fontId="10" fillId="0" borderId="6" xfId="0" applyFont="1" applyFill="1" applyBorder="1" applyAlignment="1">
      <alignment wrapText="1"/>
    </xf>
    <xf numFmtId="0" fontId="10" fillId="0" borderId="6" xfId="0" applyFont="1" applyBorder="1" applyAlignment="1">
      <alignment wrapText="1"/>
    </xf>
    <xf numFmtId="0" fontId="11" fillId="0" borderId="6" xfId="0" applyFont="1" applyBorder="1" applyAlignment="1">
      <alignment horizontal="center"/>
    </xf>
    <xf numFmtId="0" fontId="10" fillId="0" borderId="4" xfId="0" applyFont="1" applyBorder="1" applyAlignment="1"/>
    <xf numFmtId="0" fontId="11" fillId="0" borderId="4" xfId="0" applyFont="1" applyBorder="1" applyAlignment="1">
      <alignment horizontal="center"/>
    </xf>
    <xf numFmtId="0" fontId="14" fillId="0" borderId="4" xfId="0" applyFont="1" applyFill="1" applyBorder="1" applyAlignment="1"/>
    <xf numFmtId="0" fontId="11" fillId="2" borderId="4" xfId="0" applyFont="1" applyFill="1" applyBorder="1" applyAlignment="1"/>
    <xf numFmtId="0" fontId="15" fillId="0" borderId="0" xfId="0" applyFont="1" applyAlignment="1">
      <alignment horizontal="left" vertical="center" wrapText="1"/>
    </xf>
    <xf numFmtId="0" fontId="10" fillId="0" borderId="4" xfId="0" applyFont="1" applyFill="1" applyBorder="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0" xfId="0" applyFont="1" applyFill="1" applyAlignment="1">
      <alignment horizontal="center"/>
    </xf>
    <xf numFmtId="0" fontId="10" fillId="0" borderId="0" xfId="0" applyFont="1" applyFill="1" applyAlignment="1"/>
    <xf numFmtId="0" fontId="11" fillId="0" borderId="0" xfId="0" applyFont="1" applyFill="1" applyAlignment="1">
      <alignment wrapText="1"/>
    </xf>
    <xf numFmtId="0" fontId="11" fillId="0" borderId="0" xfId="0" applyFont="1" applyFill="1" applyAlignment="1">
      <alignment horizontal="center"/>
    </xf>
    <xf numFmtId="49" fontId="10" fillId="0" borderId="0" xfId="0" applyNumberFormat="1" applyFont="1" applyFill="1" applyAlignment="1">
      <alignment horizontal="center"/>
    </xf>
    <xf numFmtId="0" fontId="11" fillId="0" borderId="0" xfId="0" applyFont="1" applyFill="1" applyAlignment="1"/>
    <xf numFmtId="164" fontId="10" fillId="0" borderId="0" xfId="0" applyNumberFormat="1" applyFont="1" applyFill="1" applyAlignment="1">
      <alignment horizontal="center"/>
    </xf>
    <xf numFmtId="0" fontId="13" fillId="0" borderId="0" xfId="0" applyFont="1" applyFill="1" applyAlignment="1">
      <alignment horizontal="center"/>
    </xf>
    <xf numFmtId="164" fontId="13" fillId="0" borderId="0" xfId="0" applyNumberFormat="1" applyFont="1" applyFill="1" applyAlignment="1">
      <alignment horizontal="center"/>
    </xf>
    <xf numFmtId="0" fontId="13" fillId="0" borderId="0" xfId="0" applyFont="1" applyFill="1" applyAlignment="1">
      <alignment wrapText="1"/>
    </xf>
    <xf numFmtId="0" fontId="10" fillId="0" borderId="0" xfId="0" applyFont="1" applyFill="1" applyAlignment="1">
      <alignment wrapText="1"/>
    </xf>
    <xf numFmtId="0" fontId="4" fillId="0" borderId="0" xfId="3" applyFont="1" applyFill="1" applyBorder="1" applyAlignment="1">
      <alignment horizontal="right"/>
    </xf>
    <xf numFmtId="0" fontId="4" fillId="0" borderId="0" xfId="3" applyFont="1" applyFill="1" applyBorder="1" applyAlignment="1">
      <alignment horizontal="center"/>
    </xf>
    <xf numFmtId="0" fontId="4" fillId="0" borderId="4" xfId="3" applyFont="1" applyFill="1" applyBorder="1" applyAlignment="1">
      <alignment horizontal="right"/>
    </xf>
    <xf numFmtId="0" fontId="0" fillId="0" borderId="4" xfId="0" applyFill="1" applyBorder="1">
      <alignment horizontal="center" vertical="center"/>
    </xf>
    <xf numFmtId="0" fontId="17" fillId="0" borderId="4" xfId="0" applyFont="1" applyFill="1" applyBorder="1">
      <alignment horizontal="center" vertical="center"/>
    </xf>
    <xf numFmtId="14" fontId="17" fillId="0" borderId="4" xfId="0" applyNumberFormat="1" applyFont="1" applyFill="1" applyBorder="1" applyAlignment="1">
      <alignment horizontal="center" vertical="center" wrapText="1"/>
    </xf>
    <xf numFmtId="0" fontId="13" fillId="0" borderId="0" xfId="0" applyFont="1" applyAlignment="1">
      <alignment wrapText="1"/>
    </xf>
    <xf numFmtId="0" fontId="13" fillId="0" borderId="0" xfId="0" applyFont="1" applyFill="1" applyAlignment="1">
      <alignment horizontal="center" wrapText="1"/>
    </xf>
    <xf numFmtId="0" fontId="10" fillId="0" borderId="0" xfId="0" applyFont="1" applyFill="1" applyAlignment="1">
      <alignment horizontal="center" wrapText="1"/>
    </xf>
    <xf numFmtId="0" fontId="10" fillId="0" borderId="6" xfId="0" applyFont="1" applyBorder="1" applyAlignment="1">
      <alignment horizontal="center"/>
    </xf>
    <xf numFmtId="0" fontId="10" fillId="3" borderId="4" xfId="0" applyFont="1" applyFill="1" applyBorder="1" applyAlignment="1">
      <alignment horizontal="center"/>
    </xf>
    <xf numFmtId="0" fontId="10" fillId="3" borderId="7" xfId="0" applyFont="1" applyFill="1" applyBorder="1" applyAlignment="1">
      <alignment horizontal="center"/>
    </xf>
    <xf numFmtId="0" fontId="11" fillId="2" borderId="7" xfId="0" applyFont="1" applyFill="1" applyBorder="1" applyAlignment="1">
      <alignment horizontal="center"/>
    </xf>
    <xf numFmtId="0" fontId="9" fillId="2" borderId="6" xfId="0" applyFont="1" applyFill="1" applyBorder="1" applyAlignment="1">
      <alignment horizontal="center" wrapText="1"/>
    </xf>
    <xf numFmtId="0" fontId="10" fillId="0" borderId="0" xfId="0" applyFont="1" applyFill="1" applyBorder="1" applyAlignment="1"/>
    <xf numFmtId="0" fontId="11" fillId="0" borderId="7" xfId="0" applyFont="1" applyBorder="1" applyAlignment="1">
      <alignment horizontal="center"/>
    </xf>
    <xf numFmtId="0" fontId="10" fillId="3" borderId="4" xfId="0" applyFont="1" applyFill="1" applyBorder="1" applyAlignment="1"/>
    <xf numFmtId="0" fontId="10" fillId="3" borderId="7" xfId="0" applyFont="1" applyFill="1" applyBorder="1" applyAlignment="1"/>
    <xf numFmtId="0" fontId="11" fillId="4" borderId="4" xfId="0" applyFont="1" applyFill="1" applyBorder="1" applyAlignment="1">
      <alignment horizontal="center"/>
    </xf>
    <xf numFmtId="0" fontId="11" fillId="4" borderId="7" xfId="0" applyFont="1" applyFill="1" applyBorder="1" applyAlignment="1">
      <alignment horizontal="center"/>
    </xf>
    <xf numFmtId="0" fontId="21" fillId="0" borderId="0" xfId="0" applyFont="1" applyFill="1">
      <alignment horizontal="center" vertical="center"/>
    </xf>
    <xf numFmtId="0" fontId="0" fillId="0" borderId="8" xfId="0" applyFill="1" applyBorder="1">
      <alignment horizontal="center" vertical="center"/>
    </xf>
    <xf numFmtId="0" fontId="11" fillId="2" borderId="7" xfId="0" applyFont="1" applyFill="1" applyBorder="1" applyAlignment="1"/>
    <xf numFmtId="0" fontId="11" fillId="2" borderId="9" xfId="0" applyFont="1" applyFill="1" applyBorder="1" applyAlignment="1">
      <alignment horizontal="center"/>
    </xf>
    <xf numFmtId="0" fontId="11" fillId="2" borderId="10" xfId="0" applyFont="1" applyFill="1" applyBorder="1" applyAlignment="1">
      <alignment horizontal="center"/>
    </xf>
    <xf numFmtId="0" fontId="11" fillId="2" borderId="11" xfId="0" applyFont="1" applyFill="1" applyBorder="1" applyAlignment="1">
      <alignment horizontal="center"/>
    </xf>
    <xf numFmtId="0" fontId="0" fillId="0" borderId="0" xfId="0" applyFill="1" applyBorder="1">
      <alignment horizontal="center" vertical="center"/>
    </xf>
    <xf numFmtId="0" fontId="13" fillId="0" borderId="5" xfId="0" applyFont="1" applyFill="1" applyBorder="1" applyAlignment="1">
      <alignment horizontal="left" wrapText="1"/>
    </xf>
    <xf numFmtId="0" fontId="13" fillId="0" borderId="4" xfId="0" applyFont="1" applyFill="1" applyBorder="1" applyAlignment="1">
      <alignment horizontal="left" wrapText="1"/>
    </xf>
    <xf numFmtId="0" fontId="11" fillId="0" borderId="6" xfId="0" applyFont="1" applyFill="1" applyBorder="1" applyAlignment="1">
      <alignment horizontal="center"/>
    </xf>
    <xf numFmtId="0" fontId="11" fillId="0" borderId="12" xfId="0" applyFont="1" applyFill="1" applyBorder="1" applyAlignment="1">
      <alignment horizontal="center"/>
    </xf>
    <xf numFmtId="0" fontId="13" fillId="0" borderId="0" xfId="0" applyFont="1" applyFill="1" applyBorder="1" applyAlignment="1">
      <alignment horizontal="left" wrapText="1"/>
    </xf>
    <xf numFmtId="0" fontId="13" fillId="0" borderId="13" xfId="0" applyFont="1" applyFill="1" applyBorder="1" applyAlignment="1">
      <alignment horizontal="left" wrapText="1"/>
    </xf>
    <xf numFmtId="0" fontId="10" fillId="0" borderId="7" xfId="0" applyFont="1" applyFill="1" applyBorder="1" applyAlignment="1">
      <alignment horizontal="center"/>
    </xf>
    <xf numFmtId="0" fontId="10" fillId="0" borderId="4" xfId="0" applyFont="1" applyFill="1" applyBorder="1" applyAlignment="1"/>
    <xf numFmtId="0" fontId="10" fillId="0" borderId="7" xfId="0" applyFont="1" applyFill="1" applyBorder="1" applyAlignment="1"/>
    <xf numFmtId="0" fontId="10" fillId="0" borderId="14" xfId="0" applyFont="1" applyFill="1" applyBorder="1" applyAlignment="1">
      <alignment horizontal="left" wrapText="1"/>
    </xf>
    <xf numFmtId="0" fontId="10" fillId="0" borderId="4" xfId="0" applyFont="1" applyFill="1" applyBorder="1" applyAlignment="1">
      <alignment horizontal="left" wrapText="1"/>
    </xf>
    <xf numFmtId="0" fontId="11" fillId="0" borderId="7" xfId="0" applyFont="1" applyFill="1" applyBorder="1" applyAlignment="1">
      <alignment horizontal="center"/>
    </xf>
    <xf numFmtId="0" fontId="4" fillId="3" borderId="15" xfId="0" applyFont="1" applyFill="1" applyBorder="1" applyAlignment="1">
      <alignment wrapText="1"/>
    </xf>
    <xf numFmtId="0" fontId="6" fillId="3" borderId="16" xfId="0" applyFont="1" applyFill="1" applyBorder="1" applyAlignment="1">
      <alignment horizontal="center"/>
    </xf>
    <xf numFmtId="0" fontId="6" fillId="3" borderId="17" xfId="0" applyFont="1" applyFill="1" applyBorder="1" applyAlignment="1">
      <alignment horizontal="center"/>
    </xf>
    <xf numFmtId="0" fontId="9" fillId="0" borderId="0" xfId="0" applyFont="1" applyAlignment="1"/>
    <xf numFmtId="0" fontId="11" fillId="2" borderId="18" xfId="0" applyFont="1" applyFill="1" applyBorder="1" applyAlignment="1">
      <alignment horizontal="center"/>
    </xf>
    <xf numFmtId="0" fontId="11" fillId="0" borderId="0" xfId="0" applyFont="1" applyFill="1" applyBorder="1" applyAlignment="1">
      <alignment horizontal="center"/>
    </xf>
    <xf numFmtId="0" fontId="9" fillId="0" borderId="0" xfId="0" applyFont="1" applyFill="1" applyBorder="1" applyAlignment="1">
      <alignment horizontal="center" wrapText="1"/>
    </xf>
    <xf numFmtId="0" fontId="9" fillId="0" borderId="0" xfId="0" applyFont="1" applyAlignment="1">
      <alignment horizontal="right"/>
    </xf>
    <xf numFmtId="0" fontId="17" fillId="3" borderId="0" xfId="0" applyFont="1" applyFill="1">
      <alignment horizontal="center" vertical="center"/>
    </xf>
    <xf numFmtId="0" fontId="17" fillId="4" borderId="0" xfId="0" applyFont="1" applyFill="1">
      <alignment horizontal="center" vertical="center"/>
    </xf>
    <xf numFmtId="0" fontId="11" fillId="0" borderId="18" xfId="0" applyFont="1" applyFill="1" applyBorder="1" applyAlignment="1">
      <alignment horizontal="center"/>
    </xf>
    <xf numFmtId="0" fontId="23" fillId="5" borderId="18" xfId="0" applyFont="1" applyFill="1" applyBorder="1" applyAlignment="1">
      <alignment horizontal="center" wrapText="1"/>
    </xf>
    <xf numFmtId="0" fontId="23" fillId="5" borderId="19" xfId="0" applyFont="1" applyFill="1" applyBorder="1" applyAlignment="1">
      <alignment horizontal="center" wrapText="1"/>
    </xf>
    <xf numFmtId="164" fontId="9" fillId="5" borderId="20" xfId="0" applyNumberFormat="1" applyFont="1" applyFill="1" applyBorder="1" applyAlignment="1">
      <alignment horizontal="center"/>
    </xf>
    <xf numFmtId="164" fontId="9" fillId="5" borderId="21" xfId="0" applyNumberFormat="1" applyFont="1" applyFill="1" applyBorder="1" applyAlignment="1">
      <alignment horizontal="center"/>
    </xf>
    <xf numFmtId="164" fontId="22" fillId="5" borderId="20" xfId="0" applyNumberFormat="1" applyFont="1" applyFill="1" applyBorder="1">
      <alignment horizontal="center" vertical="center"/>
    </xf>
    <xf numFmtId="164" fontId="22" fillId="5" borderId="21" xfId="0" applyNumberFormat="1" applyFont="1" applyFill="1" applyBorder="1">
      <alignment horizontal="center" vertical="center"/>
    </xf>
    <xf numFmtId="0" fontId="17" fillId="3" borderId="18" xfId="0" applyFont="1" applyFill="1" applyBorder="1">
      <alignment horizontal="center" vertical="center"/>
    </xf>
    <xf numFmtId="0" fontId="17" fillId="3" borderId="22" xfId="0" applyFont="1" applyFill="1" applyBorder="1">
      <alignment horizontal="center" vertical="center"/>
    </xf>
    <xf numFmtId="0" fontId="11" fillId="0" borderId="8" xfId="0" applyFont="1" applyFill="1" applyBorder="1" applyAlignment="1">
      <alignment wrapText="1"/>
    </xf>
    <xf numFmtId="0" fontId="18" fillId="3" borderId="23" xfId="0" applyFont="1" applyFill="1" applyBorder="1" applyAlignment="1">
      <alignment wrapText="1"/>
    </xf>
    <xf numFmtId="0" fontId="17" fillId="3" borderId="24" xfId="0" applyFont="1" applyFill="1" applyBorder="1">
      <alignment horizontal="center" vertical="center"/>
    </xf>
    <xf numFmtId="0" fontId="17" fillId="3" borderId="25" xfId="0" applyFont="1" applyFill="1" applyBorder="1">
      <alignment horizontal="center" vertical="center"/>
    </xf>
    <xf numFmtId="0" fontId="23" fillId="5" borderId="26" xfId="0" applyFont="1" applyFill="1" applyBorder="1" applyAlignment="1">
      <alignment horizontal="center" wrapText="1"/>
    </xf>
    <xf numFmtId="164" fontId="22" fillId="5" borderId="27" xfId="0" applyNumberFormat="1" applyFont="1" applyFill="1" applyBorder="1">
      <alignment horizontal="center" vertical="center"/>
    </xf>
    <xf numFmtId="0" fontId="18" fillId="3" borderId="28" xfId="0" applyFont="1" applyFill="1" applyBorder="1" applyAlignment="1">
      <alignment wrapText="1"/>
    </xf>
    <xf numFmtId="0" fontId="4" fillId="4" borderId="29" xfId="0" applyFont="1" applyFill="1" applyBorder="1" applyAlignment="1"/>
    <xf numFmtId="0" fontId="17" fillId="4" borderId="30" xfId="0" applyFont="1" applyFill="1" applyBorder="1">
      <alignment horizontal="center" vertical="center"/>
    </xf>
    <xf numFmtId="0" fontId="17" fillId="4" borderId="31" xfId="0" applyFont="1" applyFill="1" applyBorder="1">
      <alignment horizontal="center" vertical="center"/>
    </xf>
    <xf numFmtId="164" fontId="24" fillId="5" borderId="20" xfId="0" applyNumberFormat="1" applyFont="1" applyFill="1" applyBorder="1">
      <alignment horizontal="center" vertical="center"/>
    </xf>
    <xf numFmtId="164" fontId="24" fillId="5" borderId="21" xfId="0" applyNumberFormat="1" applyFont="1" applyFill="1" applyBorder="1">
      <alignment horizontal="center" vertical="center"/>
    </xf>
    <xf numFmtId="164" fontId="24" fillId="0" borderId="4" xfId="0" applyNumberFormat="1" applyFont="1" applyFill="1" applyBorder="1">
      <alignment horizontal="center" vertical="center"/>
    </xf>
    <xf numFmtId="0" fontId="23" fillId="0" borderId="0" xfId="0" applyFont="1" applyFill="1" applyBorder="1" applyAlignment="1">
      <alignment horizontal="center" wrapText="1"/>
    </xf>
    <xf numFmtId="0" fontId="10" fillId="0" borderId="0" xfId="0" applyFont="1" applyFill="1">
      <alignment horizontal="center" vertical="center"/>
    </xf>
    <xf numFmtId="1" fontId="20" fillId="2" borderId="9" xfId="0" applyNumberFormat="1" applyFont="1" applyFill="1" applyBorder="1">
      <alignment horizontal="center" vertical="center"/>
    </xf>
    <xf numFmtId="0" fontId="0" fillId="0" borderId="0" xfId="0" applyAlignment="1">
      <alignment horizontal="center" vertical="center" wrapText="1"/>
    </xf>
    <xf numFmtId="0" fontId="25" fillId="0" borderId="0" xfId="2" applyAlignment="1" applyProtection="1">
      <alignment vertical="center"/>
    </xf>
    <xf numFmtId="0" fontId="25" fillId="0" borderId="0" xfId="2" applyFill="1" applyAlignment="1" applyProtection="1"/>
    <xf numFmtId="0" fontId="17" fillId="0" borderId="0" xfId="0" applyFont="1">
      <alignment horizontal="center" vertical="center"/>
    </xf>
    <xf numFmtId="0" fontId="23" fillId="5" borderId="32" xfId="0" applyFont="1" applyFill="1" applyBorder="1" applyAlignment="1">
      <alignment horizontal="center" wrapText="1"/>
    </xf>
    <xf numFmtId="164" fontId="0" fillId="0" borderId="13" xfId="0" applyNumberFormat="1" applyFill="1" applyBorder="1">
      <alignment horizontal="center" vertical="center"/>
    </xf>
    <xf numFmtId="1" fontId="16" fillId="4" borderId="28" xfId="0" applyNumberFormat="1" applyFont="1" applyFill="1" applyBorder="1">
      <alignment horizontal="center" vertical="center"/>
    </xf>
    <xf numFmtId="1" fontId="16" fillId="4" borderId="18" xfId="0" applyNumberFormat="1" applyFont="1" applyFill="1" applyBorder="1">
      <alignment horizontal="center" vertical="center"/>
    </xf>
    <xf numFmtId="1" fontId="16" fillId="4" borderId="22" xfId="0" applyNumberFormat="1" applyFont="1" applyFill="1" applyBorder="1">
      <alignment horizontal="center" vertical="center"/>
    </xf>
    <xf numFmtId="164" fontId="0" fillId="5" borderId="33" xfId="0" applyNumberFormat="1" applyFill="1" applyBorder="1">
      <alignment horizontal="center" vertical="center"/>
    </xf>
    <xf numFmtId="164" fontId="0" fillId="5" borderId="34" xfId="0" applyNumberFormat="1" applyFill="1" applyBorder="1">
      <alignment horizontal="center" vertical="center"/>
    </xf>
    <xf numFmtId="164" fontId="0" fillId="5" borderId="35" xfId="0" applyNumberFormat="1" applyFill="1" applyBorder="1">
      <alignment horizontal="center" vertical="center"/>
    </xf>
    <xf numFmtId="1" fontId="20" fillId="6" borderId="4" xfId="0" applyNumberFormat="1" applyFont="1" applyFill="1" applyBorder="1">
      <alignment horizontal="center" vertical="center"/>
    </xf>
    <xf numFmtId="164" fontId="0" fillId="6" borderId="4" xfId="0" applyNumberFormat="1" applyFill="1" applyBorder="1">
      <alignment horizontal="center" vertical="center"/>
    </xf>
    <xf numFmtId="0" fontId="21" fillId="0" borderId="0" xfId="0" applyFont="1" applyFill="1" applyBorder="1">
      <alignment horizontal="center" vertical="center"/>
    </xf>
    <xf numFmtId="164" fontId="21" fillId="5" borderId="0" xfId="0" applyNumberFormat="1" applyFont="1" applyFill="1">
      <alignment horizontal="center" vertical="center"/>
    </xf>
    <xf numFmtId="0" fontId="3" fillId="0" borderId="0" xfId="0" applyFont="1" applyAlignment="1">
      <alignment horizontal="center"/>
    </xf>
    <xf numFmtId="0" fontId="3" fillId="0" borderId="0" xfId="0" applyFont="1" applyBorder="1" applyAlignment="1">
      <alignment horizontal="center"/>
    </xf>
    <xf numFmtId="0" fontId="26" fillId="0" borderId="0" xfId="0" applyFont="1" applyBorder="1">
      <alignment horizontal="center" vertical="center"/>
    </xf>
    <xf numFmtId="0" fontId="3" fillId="0" borderId="36" xfId="0" applyFont="1" applyBorder="1" applyAlignment="1">
      <alignment horizontal="center"/>
    </xf>
    <xf numFmtId="0" fontId="0" fillId="0" borderId="0" xfId="0" applyBorder="1">
      <alignment horizontal="center" vertical="center"/>
    </xf>
    <xf numFmtId="1" fontId="27" fillId="0" borderId="4" xfId="0" applyNumberFormat="1" applyFont="1" applyFill="1" applyBorder="1" applyAlignment="1">
      <alignment horizontal="center"/>
    </xf>
    <xf numFmtId="0" fontId="28" fillId="0" borderId="4" xfId="0" applyFont="1" applyFill="1" applyBorder="1">
      <alignment horizontal="center" vertical="center"/>
    </xf>
    <xf numFmtId="0" fontId="28" fillId="0" borderId="0" xfId="0" applyFont="1" applyFill="1" applyBorder="1">
      <alignment horizontal="center" vertical="center"/>
    </xf>
    <xf numFmtId="0" fontId="4" fillId="0" borderId="0" xfId="0" applyFont="1">
      <alignment horizontal="center" vertical="center"/>
    </xf>
    <xf numFmtId="1" fontId="29" fillId="0" borderId="4" xfId="0" applyNumberFormat="1" applyFont="1" applyBorder="1" applyAlignment="1">
      <alignment horizontal="center"/>
    </xf>
    <xf numFmtId="0" fontId="30" fillId="0" borderId="4" xfId="0" applyFont="1" applyBorder="1">
      <alignment horizontal="center" vertical="center"/>
    </xf>
    <xf numFmtId="0" fontId="30" fillId="0" borderId="0" xfId="0" applyFont="1" applyBorder="1">
      <alignment horizontal="center" vertical="center"/>
    </xf>
    <xf numFmtId="9" fontId="0" fillId="0" borderId="0" xfId="0" applyNumberFormat="1" applyAlignment="1">
      <alignment horizontal="center"/>
    </xf>
    <xf numFmtId="0" fontId="31" fillId="0" borderId="0" xfId="0" applyFont="1" applyFill="1">
      <alignment horizontal="center" vertical="center"/>
    </xf>
    <xf numFmtId="0" fontId="3" fillId="0" borderId="36" xfId="0" applyFont="1" applyFill="1" applyBorder="1" applyAlignment="1">
      <alignment horizontal="center"/>
    </xf>
    <xf numFmtId="0" fontId="11" fillId="2" borderId="37" xfId="0" applyFont="1" applyFill="1" applyBorder="1" applyAlignment="1">
      <alignment horizontal="center"/>
    </xf>
    <xf numFmtId="0" fontId="1" fillId="0" borderId="0" xfId="0" applyFont="1" applyFill="1">
      <alignment horizontal="center" vertical="center"/>
    </xf>
    <xf numFmtId="0" fontId="11" fillId="2" borderId="38" xfId="0" applyFont="1" applyFill="1" applyBorder="1" applyAlignment="1">
      <alignment horizontal="center"/>
    </xf>
    <xf numFmtId="0" fontId="32" fillId="0" borderId="0" xfId="0" applyFont="1" applyFill="1" applyBorder="1" applyAlignment="1">
      <alignment horizontal="center"/>
    </xf>
    <xf numFmtId="0" fontId="11" fillId="0" borderId="0" xfId="0" applyFont="1" applyFill="1" applyBorder="1" applyAlignment="1">
      <alignment horizontal="left"/>
    </xf>
    <xf numFmtId="0" fontId="3" fillId="0" borderId="0" xfId="0" applyFont="1" applyFill="1" applyBorder="1" applyAlignment="1">
      <alignment horizontal="center"/>
    </xf>
    <xf numFmtId="0" fontId="11" fillId="2" borderId="39" xfId="0" applyFont="1" applyFill="1" applyBorder="1" applyAlignment="1">
      <alignment horizontal="center"/>
    </xf>
    <xf numFmtId="0" fontId="11" fillId="2" borderId="40" xfId="0" applyFont="1" applyFill="1" applyBorder="1" applyAlignment="1">
      <alignment horizontal="center"/>
    </xf>
    <xf numFmtId="0" fontId="11" fillId="2" borderId="41" xfId="0" applyFont="1" applyFill="1" applyBorder="1" applyAlignment="1">
      <alignment horizontal="center"/>
    </xf>
    <xf numFmtId="0" fontId="11" fillId="2" borderId="4" xfId="0" applyFont="1" applyFill="1" applyBorder="1" applyAlignment="1">
      <alignment horizontal="left"/>
    </xf>
    <xf numFmtId="0" fontId="28" fillId="0" borderId="39" xfId="0" applyFont="1" applyFill="1" applyBorder="1" applyAlignment="1">
      <alignment horizontal="center"/>
    </xf>
    <xf numFmtId="0" fontId="28" fillId="0" borderId="42" xfId="0" applyFont="1" applyFill="1" applyBorder="1" applyAlignment="1">
      <alignment horizontal="center"/>
    </xf>
    <xf numFmtId="0" fontId="33" fillId="0" borderId="0" xfId="0" applyFont="1" applyFill="1" applyBorder="1" applyAlignment="1">
      <alignment horizontal="center"/>
    </xf>
    <xf numFmtId="0" fontId="34" fillId="0" borderId="0" xfId="0" applyFont="1" applyFill="1" applyAlignment="1">
      <alignment horizontal="center"/>
    </xf>
    <xf numFmtId="0" fontId="28" fillId="0" borderId="43" xfId="0" applyFont="1" applyFill="1" applyBorder="1" applyAlignment="1">
      <alignment horizontal="center"/>
    </xf>
    <xf numFmtId="0" fontId="28" fillId="0" borderId="0" xfId="0" applyFont="1" applyFill="1" applyBorder="1" applyAlignment="1">
      <alignment horizontal="center"/>
    </xf>
    <xf numFmtId="0" fontId="34" fillId="0" borderId="0" xfId="0" applyFont="1" applyAlignment="1">
      <alignment horizontal="center"/>
    </xf>
    <xf numFmtId="0" fontId="28" fillId="0" borderId="4" xfId="0" applyFont="1" applyFill="1" applyBorder="1" applyAlignment="1">
      <alignment horizontal="center"/>
    </xf>
    <xf numFmtId="0" fontId="30" fillId="0" borderId="44" xfId="0" applyFont="1" applyFill="1" applyBorder="1" applyAlignment="1">
      <alignment horizontal="center"/>
    </xf>
    <xf numFmtId="0" fontId="30" fillId="0" borderId="0" xfId="0" applyFont="1" applyFill="1" applyBorder="1" applyAlignment="1">
      <alignment horizontal="center"/>
    </xf>
    <xf numFmtId="0" fontId="30" fillId="0" borderId="45" xfId="0" applyFont="1" applyFill="1" applyBorder="1" applyAlignment="1">
      <alignment horizontal="center"/>
    </xf>
    <xf numFmtId="0" fontId="35" fillId="0" borderId="46" xfId="0" applyFont="1" applyBorder="1" applyAlignment="1">
      <alignment horizontal="center"/>
    </xf>
    <xf numFmtId="0" fontId="35" fillId="0" borderId="0" xfId="0" applyFont="1" applyBorder="1" applyAlignment="1">
      <alignment horizontal="center"/>
    </xf>
    <xf numFmtId="0" fontId="35" fillId="0" borderId="4" xfId="0" applyFont="1" applyBorder="1" applyAlignment="1">
      <alignment horizontal="center"/>
    </xf>
    <xf numFmtId="0" fontId="11" fillId="0" borderId="0" xfId="0" applyFont="1" applyFill="1" applyBorder="1">
      <alignment horizontal="center" vertical="center"/>
    </xf>
    <xf numFmtId="0" fontId="36" fillId="0" borderId="0" xfId="0" applyFont="1" applyBorder="1">
      <alignment horizontal="center" vertical="center"/>
    </xf>
    <xf numFmtId="0" fontId="11" fillId="0" borderId="47" xfId="0" applyFont="1" applyFill="1" applyBorder="1" applyAlignment="1">
      <alignment horizontal="center"/>
    </xf>
    <xf numFmtId="0" fontId="11" fillId="7" borderId="0" xfId="0" applyFont="1" applyFill="1" applyBorder="1" applyAlignment="1">
      <alignment horizontal="center"/>
    </xf>
    <xf numFmtId="0" fontId="32" fillId="0" borderId="0" xfId="0" applyFont="1" applyFill="1" applyBorder="1" applyAlignment="1">
      <alignment horizontal="left"/>
    </xf>
    <xf numFmtId="0" fontId="11" fillId="2" borderId="5" xfId="0" applyFont="1" applyFill="1" applyBorder="1" applyAlignment="1">
      <alignment horizontal="center"/>
    </xf>
    <xf numFmtId="0" fontId="11" fillId="7" borderId="0" xfId="0" applyFont="1" applyFill="1" applyBorder="1" applyAlignment="1">
      <alignment horizontal="left"/>
    </xf>
    <xf numFmtId="0" fontId="4" fillId="2" borderId="4" xfId="0" applyFont="1" applyFill="1" applyBorder="1" applyAlignment="1">
      <alignment horizontal="center"/>
    </xf>
    <xf numFmtId="0" fontId="4" fillId="7" borderId="0" xfId="0" applyFont="1" applyFill="1" applyBorder="1" applyAlignment="1">
      <alignment horizontal="center"/>
    </xf>
    <xf numFmtId="0" fontId="11" fillId="2" borderId="39" xfId="0" applyFont="1" applyFill="1" applyBorder="1" applyAlignment="1">
      <alignment horizontal="left" wrapText="1"/>
    </xf>
    <xf numFmtId="0" fontId="11" fillId="0" borderId="36" xfId="0" applyFont="1" applyFill="1" applyBorder="1" applyAlignment="1">
      <alignment horizontal="left" wrapText="1"/>
    </xf>
    <xf numFmtId="0" fontId="11" fillId="2" borderId="4" xfId="0" applyFont="1" applyFill="1" applyBorder="1" applyAlignment="1">
      <alignment horizontal="left" wrapText="1"/>
    </xf>
    <xf numFmtId="0" fontId="11" fillId="2" borderId="7" xfId="0" applyFont="1" applyFill="1" applyBorder="1" applyAlignment="1">
      <alignment horizontal="left"/>
    </xf>
    <xf numFmtId="0" fontId="11" fillId="2" borderId="39" xfId="0" applyFont="1" applyFill="1" applyBorder="1" applyAlignment="1">
      <alignment horizontal="left"/>
    </xf>
    <xf numFmtId="0" fontId="11" fillId="7" borderId="4" xfId="0" applyFont="1" applyFill="1" applyBorder="1" applyAlignment="1">
      <alignment horizontal="left" wrapText="1"/>
    </xf>
    <xf numFmtId="0" fontId="28" fillId="0" borderId="48" xfId="0" applyFont="1" applyFill="1" applyBorder="1" applyAlignment="1">
      <alignment horizontal="center"/>
    </xf>
    <xf numFmtId="0" fontId="28" fillId="7" borderId="0" xfId="0" applyFont="1" applyFill="1" applyBorder="1" applyAlignment="1">
      <alignment horizontal="center"/>
    </xf>
    <xf numFmtId="0" fontId="37" fillId="0" borderId="46" xfId="0" applyFont="1" applyFill="1" applyBorder="1" applyAlignment="1">
      <alignment horizontal="center"/>
    </xf>
    <xf numFmtId="0" fontId="37" fillId="0" borderId="0" xfId="0" applyFont="1" applyFill="1" applyBorder="1" applyAlignment="1">
      <alignment horizontal="center"/>
    </xf>
    <xf numFmtId="0" fontId="37" fillId="0" borderId="4" xfId="0" applyFont="1" applyFill="1" applyBorder="1" applyAlignment="1">
      <alignment horizontal="center"/>
    </xf>
    <xf numFmtId="0" fontId="38" fillId="0" borderId="0" xfId="0" applyFont="1" applyFill="1" applyBorder="1" applyAlignment="1">
      <alignment horizontal="center"/>
    </xf>
    <xf numFmtId="0" fontId="37" fillId="0" borderId="44" xfId="0" applyFont="1" applyFill="1" applyBorder="1" applyAlignment="1">
      <alignment horizontal="center"/>
    </xf>
    <xf numFmtId="0" fontId="37" fillId="0" borderId="49" xfId="0" applyFont="1" applyFill="1" applyBorder="1" applyAlignment="1">
      <alignment horizontal="center"/>
    </xf>
    <xf numFmtId="0" fontId="37" fillId="7" borderId="0" xfId="0" applyFont="1" applyFill="1" applyBorder="1" applyAlignment="1">
      <alignment horizontal="center"/>
    </xf>
    <xf numFmtId="0" fontId="11" fillId="0" borderId="37" xfId="0" applyFont="1" applyFill="1" applyBorder="1" applyAlignment="1">
      <alignment horizontal="center"/>
    </xf>
    <xf numFmtId="0" fontId="13" fillId="0" borderId="0" xfId="0" applyFont="1" applyBorder="1" applyAlignment="1">
      <alignment horizontal="left"/>
    </xf>
    <xf numFmtId="0" fontId="13" fillId="0" borderId="4" xfId="0" applyFont="1" applyFill="1" applyBorder="1" applyAlignment="1">
      <alignment horizontal="center" wrapText="1"/>
    </xf>
    <xf numFmtId="0" fontId="13" fillId="0" borderId="0" xfId="0" applyFont="1" applyFill="1" applyBorder="1" applyAlignment="1">
      <alignment horizontal="left"/>
    </xf>
    <xf numFmtId="0" fontId="11" fillId="0" borderId="39" xfId="0" applyFont="1" applyFill="1" applyBorder="1" applyAlignment="1">
      <alignment horizontal="left" wrapText="1"/>
    </xf>
    <xf numFmtId="0" fontId="11" fillId="0" borderId="4" xfId="0" applyFont="1" applyFill="1" applyBorder="1" applyAlignment="1">
      <alignment horizontal="left"/>
    </xf>
    <xf numFmtId="0" fontId="13" fillId="0" borderId="0" xfId="0" applyFont="1" applyFill="1" applyBorder="1" applyAlignment="1">
      <alignment horizontal="center" wrapText="1"/>
    </xf>
    <xf numFmtId="0" fontId="13" fillId="0" borderId="0" xfId="0" applyFont="1" applyBorder="1" applyAlignment="1">
      <alignment horizontal="center"/>
    </xf>
    <xf numFmtId="0" fontId="37" fillId="0" borderId="50" xfId="0" applyFont="1" applyFill="1" applyBorder="1" applyAlignment="1">
      <alignment horizontal="center"/>
    </xf>
    <xf numFmtId="0" fontId="0" fillId="0" borderId="0" xfId="0" applyAlignment="1">
      <alignment horizontal="center" wrapText="1"/>
    </xf>
    <xf numFmtId="0" fontId="39" fillId="0" borderId="0" xfId="0" applyFont="1" applyFill="1">
      <alignment horizontal="center" vertical="center"/>
    </xf>
    <xf numFmtId="1" fontId="28" fillId="0" borderId="0" xfId="0" applyNumberFormat="1" applyFont="1" applyFill="1" applyBorder="1" applyAlignment="1">
      <alignment horizontal="center"/>
    </xf>
    <xf numFmtId="0" fontId="28" fillId="0" borderId="0" xfId="0" applyFont="1" applyFill="1" applyBorder="1" applyAlignment="1">
      <alignment horizontal="center" wrapText="1"/>
    </xf>
    <xf numFmtId="0" fontId="30" fillId="0" borderId="0" xfId="0" applyFont="1" applyFill="1" applyBorder="1" applyAlignment="1">
      <alignment horizontal="left" wrapText="1"/>
    </xf>
    <xf numFmtId="0" fontId="30" fillId="0" borderId="0" xfId="0" applyFont="1" applyFill="1" applyBorder="1" applyAlignment="1">
      <alignment horizontal="center" wrapText="1"/>
    </xf>
    <xf numFmtId="0" fontId="35" fillId="0" borderId="0" xfId="0" applyFont="1" applyAlignment="1">
      <alignment horizontal="center"/>
    </xf>
    <xf numFmtId="0" fontId="0" fillId="0" borderId="0" xfId="0" applyAlignment="1">
      <alignment wrapText="1"/>
    </xf>
    <xf numFmtId="164" fontId="40" fillId="0" borderId="0" xfId="0" applyNumberFormat="1" applyFont="1" applyAlignment="1">
      <alignment horizontal="center"/>
    </xf>
    <xf numFmtId="0" fontId="13" fillId="7" borderId="0" xfId="0" applyFont="1" applyFill="1" applyBorder="1" applyAlignment="1">
      <alignment horizontal="left"/>
    </xf>
    <xf numFmtId="0" fontId="11" fillId="0" borderId="0" xfId="0" applyFont="1" applyBorder="1" applyAlignment="1">
      <alignment horizontal="left"/>
    </xf>
    <xf numFmtId="0" fontId="13" fillId="0" borderId="0" xfId="0" applyFont="1" applyBorder="1" applyAlignment="1">
      <alignment horizontal="left" wrapText="1"/>
    </xf>
    <xf numFmtId="0" fontId="13" fillId="0" borderId="32" xfId="0" applyFont="1" applyBorder="1" applyAlignment="1">
      <alignment horizontal="left"/>
    </xf>
    <xf numFmtId="0" fontId="11" fillId="0" borderId="32" xfId="0" applyFont="1" applyBorder="1" applyAlignment="1">
      <alignment horizontal="left"/>
    </xf>
    <xf numFmtId="0" fontId="4" fillId="0" borderId="0" xfId="0" applyFont="1" applyFill="1" applyBorder="1" applyAlignment="1">
      <alignment horizontal="center"/>
    </xf>
    <xf numFmtId="0" fontId="40" fillId="0" borderId="0" xfId="0" applyFont="1" applyFill="1" applyAlignment="1">
      <alignment horizontal="center"/>
    </xf>
    <xf numFmtId="0" fontId="35" fillId="0" borderId="0" xfId="0" applyFont="1" applyFill="1" applyBorder="1" applyAlignment="1">
      <alignment horizontal="center"/>
    </xf>
    <xf numFmtId="0" fontId="35" fillId="0" borderId="0" xfId="0" applyFont="1" applyFill="1" applyAlignment="1">
      <alignment horizontal="center"/>
    </xf>
    <xf numFmtId="0" fontId="40" fillId="0" borderId="0" xfId="0" applyFont="1" applyAlignment="1">
      <alignment horizontal="center"/>
    </xf>
    <xf numFmtId="0" fontId="0" fillId="7" borderId="0" xfId="0" applyFill="1">
      <alignment horizontal="center" vertical="center"/>
    </xf>
    <xf numFmtId="0" fontId="42" fillId="0" borderId="0" xfId="0" applyFont="1">
      <alignment horizontal="center" vertical="center"/>
    </xf>
    <xf numFmtId="0" fontId="44" fillId="0" borderId="0" xfId="0" applyFont="1">
      <alignment horizontal="center" vertical="center"/>
    </xf>
    <xf numFmtId="0" fontId="41" fillId="0" borderId="0" xfId="0" applyFont="1">
      <alignment horizontal="center" vertical="center"/>
    </xf>
    <xf numFmtId="0" fontId="43" fillId="0" borderId="0" xfId="0" applyFont="1">
      <alignment horizontal="center" vertical="center"/>
    </xf>
    <xf numFmtId="0" fontId="44" fillId="0" borderId="0" xfId="0" applyFont="1" applyAlignment="1">
      <alignment horizontal="center" vertical="center"/>
    </xf>
    <xf numFmtId="0" fontId="45" fillId="0" borderId="0" xfId="0" applyFont="1">
      <alignment horizontal="center" vertical="center"/>
    </xf>
    <xf numFmtId="0" fontId="1" fillId="0" borderId="4" xfId="0" applyFont="1" applyBorder="1" applyAlignment="1">
      <alignment horizontal="center"/>
    </xf>
    <xf numFmtId="0" fontId="13" fillId="0" borderId="4" xfId="0" applyFont="1" applyBorder="1">
      <alignment horizontal="center" vertical="center"/>
    </xf>
    <xf numFmtId="0" fontId="13" fillId="0" borderId="7" xfId="0" applyFont="1" applyBorder="1">
      <alignment horizontal="center" vertical="center"/>
    </xf>
    <xf numFmtId="0" fontId="1" fillId="0" borderId="4" xfId="0" applyFont="1" applyFill="1" applyBorder="1" applyAlignment="1">
      <alignment horizontal="center"/>
    </xf>
    <xf numFmtId="0" fontId="11" fillId="4"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wrapText="1"/>
    </xf>
    <xf numFmtId="0" fontId="11" fillId="3" borderId="4" xfId="0" applyFont="1" applyFill="1" applyBorder="1" applyAlignment="1">
      <alignment horizontal="center" vertical="center" wrapText="1"/>
    </xf>
    <xf numFmtId="0" fontId="11" fillId="5" borderId="4" xfId="0" applyFont="1" applyFill="1" applyBorder="1" applyAlignment="1">
      <alignment horizontal="left" vertical="center" wrapText="1"/>
    </xf>
    <xf numFmtId="0" fontId="4" fillId="0" borderId="4" xfId="0" applyFont="1" applyBorder="1" applyAlignment="1">
      <alignment wrapText="1"/>
    </xf>
    <xf numFmtId="0" fontId="6" fillId="0" borderId="0" xfId="0" applyFont="1" applyBorder="1" applyAlignment="1">
      <alignment horizontal="center"/>
    </xf>
    <xf numFmtId="0" fontId="13" fillId="0" borderId="0" xfId="0" applyFont="1" applyAlignment="1">
      <alignment horizontal="left"/>
    </xf>
    <xf numFmtId="0" fontId="13" fillId="0" borderId="0" xfId="0" applyFont="1" applyAlignment="1">
      <alignment horizontal="center"/>
    </xf>
    <xf numFmtId="0" fontId="13" fillId="0" borderId="0" xfId="0" applyFont="1">
      <alignment horizontal="center" vertical="center"/>
    </xf>
    <xf numFmtId="0" fontId="26" fillId="0" borderId="0" xfId="4" applyFont="1" applyBorder="1" applyAlignment="1">
      <alignment horizontal="center" vertical="center"/>
    </xf>
    <xf numFmtId="0" fontId="26" fillId="0" borderId="0" xfId="4" applyFont="1" applyBorder="1" applyAlignment="1">
      <alignment horizontal="left" vertical="center"/>
    </xf>
    <xf numFmtId="0" fontId="11" fillId="2" borderId="2" xfId="4" applyFont="1" applyFill="1" applyBorder="1" applyAlignment="1">
      <alignment horizontal="right" vertical="center"/>
    </xf>
    <xf numFmtId="0" fontId="1" fillId="0" borderId="51" xfId="4" applyFont="1" applyBorder="1" applyAlignment="1">
      <alignment horizontal="left" vertical="center"/>
    </xf>
    <xf numFmtId="0" fontId="0" fillId="0" borderId="0" xfId="0" applyAlignment="1">
      <alignment horizontal="center" vertical="center"/>
    </xf>
    <xf numFmtId="0" fontId="11" fillId="2" borderId="3" xfId="4" applyFont="1" applyFill="1" applyBorder="1" applyAlignment="1">
      <alignment horizontal="right" vertical="center"/>
    </xf>
    <xf numFmtId="14" fontId="1" fillId="0" borderId="49" xfId="4" applyNumberFormat="1" applyFont="1" applyBorder="1" applyAlignment="1">
      <alignment horizontal="left" vertical="center"/>
    </xf>
    <xf numFmtId="0" fontId="26" fillId="2" borderId="4" xfId="4" applyFont="1" applyFill="1" applyBorder="1" applyAlignment="1">
      <alignment vertical="center"/>
    </xf>
    <xf numFmtId="0" fontId="0" fillId="2" borderId="7" xfId="0" applyFill="1" applyBorder="1" applyAlignment="1">
      <alignment horizontal="center" vertical="center"/>
    </xf>
    <xf numFmtId="0" fontId="4" fillId="2" borderId="4" xfId="0" applyFont="1" applyFill="1" applyBorder="1" applyAlignment="1">
      <alignment horizontal="center" vertical="center" wrapText="1"/>
    </xf>
    <xf numFmtId="0" fontId="11" fillId="2" borderId="4" xfId="4" applyFont="1" applyFill="1" applyBorder="1" applyAlignment="1">
      <alignment horizontal="center" vertical="center" wrapText="1"/>
    </xf>
    <xf numFmtId="0" fontId="11" fillId="2" borderId="7" xfId="0" applyFont="1" applyFill="1" applyBorder="1" applyAlignment="1">
      <alignment horizontal="center" vertical="center"/>
    </xf>
    <xf numFmtId="0" fontId="11" fillId="8" borderId="4" xfId="0" applyFont="1" applyFill="1" applyBorder="1" applyAlignment="1">
      <alignment wrapText="1"/>
    </xf>
    <xf numFmtId="0" fontId="6" fillId="9" borderId="4" xfId="0" applyFont="1" applyFill="1" applyBorder="1" applyAlignment="1">
      <alignment horizontal="center"/>
    </xf>
    <xf numFmtId="0" fontId="6" fillId="9" borderId="4" xfId="0" applyFont="1" applyFill="1" applyBorder="1">
      <alignment horizontal="center" vertical="center"/>
    </xf>
    <xf numFmtId="0" fontId="6" fillId="9" borderId="7" xfId="0" applyFont="1" applyFill="1" applyBorder="1" applyAlignment="1">
      <alignment horizontal="center"/>
    </xf>
    <xf numFmtId="0" fontId="13" fillId="0" borderId="4" xfId="0" applyFont="1" applyBorder="1" applyAlignment="1">
      <alignment horizontal="center"/>
    </xf>
    <xf numFmtId="0" fontId="13" fillId="2" borderId="4" xfId="0" applyFont="1" applyFill="1" applyBorder="1" applyAlignment="1">
      <alignment horizontal="center" wrapText="1"/>
    </xf>
    <xf numFmtId="0" fontId="13" fillId="0" borderId="4" xfId="0" applyFont="1" applyFill="1" applyBorder="1" applyAlignment="1">
      <alignment wrapText="1"/>
    </xf>
    <xf numFmtId="14" fontId="13" fillId="0" borderId="4" xfId="0" applyNumberFormat="1" applyFont="1" applyFill="1" applyBorder="1" applyAlignment="1">
      <alignment horizontal="center" wrapText="1"/>
    </xf>
    <xf numFmtId="0" fontId="13" fillId="0" borderId="4" xfId="0" applyFont="1" applyBorder="1" applyAlignment="1">
      <alignment wrapText="1"/>
    </xf>
    <xf numFmtId="0" fontId="13" fillId="5" borderId="4" xfId="0" applyFont="1" applyFill="1" applyBorder="1" applyAlignment="1">
      <alignment horizontal="left"/>
    </xf>
    <xf numFmtId="0" fontId="13" fillId="0" borderId="4" xfId="0" applyFont="1" applyBorder="1" applyAlignment="1">
      <alignment horizontal="left"/>
    </xf>
    <xf numFmtId="0" fontId="13" fillId="3" borderId="4" xfId="0" applyFont="1" applyFill="1" applyBorder="1" applyAlignment="1">
      <alignment horizontal="center"/>
    </xf>
    <xf numFmtId="0" fontId="13" fillId="0" borderId="7" xfId="0" applyFont="1" applyBorder="1" applyAlignment="1">
      <alignment wrapText="1"/>
    </xf>
    <xf numFmtId="0" fontId="13" fillId="2" borderId="4" xfId="0" applyFont="1" applyFill="1" applyBorder="1" applyAlignment="1">
      <alignment horizontal="center"/>
    </xf>
    <xf numFmtId="0" fontId="13" fillId="4" borderId="4" xfId="0" applyFont="1" applyFill="1" applyBorder="1" applyAlignment="1">
      <alignment horizontal="center"/>
    </xf>
    <xf numFmtId="0" fontId="13" fillId="8" borderId="4" xfId="0" applyFont="1" applyFill="1" applyBorder="1" applyAlignment="1">
      <alignment horizontal="center"/>
    </xf>
    <xf numFmtId="0" fontId="13" fillId="0" borderId="4" xfId="0" applyFont="1" applyFill="1" applyBorder="1">
      <alignment horizontal="center" vertical="center"/>
    </xf>
    <xf numFmtId="0" fontId="11" fillId="8" borderId="4" xfId="0" applyFont="1" applyFill="1" applyBorder="1" applyAlignment="1">
      <alignment horizontal="center"/>
    </xf>
    <xf numFmtId="14" fontId="13" fillId="0" borderId="4" xfId="0" applyNumberFormat="1" applyFont="1" applyFill="1" applyBorder="1" applyAlignment="1">
      <alignment horizontal="center"/>
    </xf>
    <xf numFmtId="0" fontId="11" fillId="0" borderId="4" xfId="0" applyFont="1" applyFill="1" applyBorder="1" applyAlignment="1">
      <alignment wrapText="1"/>
    </xf>
    <xf numFmtId="0" fontId="11" fillId="0" borderId="4" xfId="0" applyFont="1" applyFill="1" applyBorder="1">
      <alignment horizontal="center" vertical="center"/>
    </xf>
    <xf numFmtId="0" fontId="4" fillId="10" borderId="4" xfId="0" applyFont="1" applyFill="1" applyBorder="1" applyAlignment="1">
      <alignment horizontal="center"/>
    </xf>
    <xf numFmtId="0" fontId="4" fillId="0" borderId="4" xfId="0" applyFont="1" applyFill="1" applyBorder="1" applyAlignment="1">
      <alignment horizontal="center"/>
    </xf>
    <xf numFmtId="0" fontId="4" fillId="6" borderId="4" xfId="0" applyFont="1" applyFill="1" applyBorder="1" applyAlignment="1">
      <alignment horizontal="center"/>
    </xf>
    <xf numFmtId="0" fontId="4" fillId="11" borderId="4" xfId="0" applyFont="1" applyFill="1" applyBorder="1" applyAlignment="1">
      <alignment horizontal="center"/>
    </xf>
    <xf numFmtId="0" fontId="4" fillId="0" borderId="7" xfId="0" applyFont="1" applyFill="1" applyBorder="1" applyAlignment="1">
      <alignment horizontal="center"/>
    </xf>
    <xf numFmtId="0" fontId="4" fillId="12" borderId="4" xfId="0" applyFont="1" applyFill="1" applyBorder="1" applyAlignment="1">
      <alignment horizontal="center"/>
    </xf>
    <xf numFmtId="0" fontId="11" fillId="0" borderId="7" xfId="0" applyFont="1" applyFill="1" applyBorder="1">
      <alignment horizontal="center" vertical="center"/>
    </xf>
    <xf numFmtId="0" fontId="11" fillId="0" borderId="4" xfId="0" applyFont="1" applyBorder="1">
      <alignment horizontal="center" vertical="center"/>
    </xf>
    <xf numFmtId="0" fontId="11" fillId="10" borderId="4" xfId="0" applyFont="1" applyFill="1" applyBorder="1" applyAlignment="1">
      <alignment horizontal="center"/>
    </xf>
    <xf numFmtId="0" fontId="11" fillId="6" borderId="4" xfId="0" applyFont="1" applyFill="1" applyBorder="1" applyAlignment="1">
      <alignment horizontal="center"/>
    </xf>
    <xf numFmtId="0" fontId="11" fillId="11" borderId="4" xfId="0" applyFont="1" applyFill="1" applyBorder="1" applyAlignment="1">
      <alignment horizontal="center"/>
    </xf>
    <xf numFmtId="0" fontId="11" fillId="0" borderId="7" xfId="0" applyFont="1" applyBorder="1">
      <alignment horizontal="center" vertical="center"/>
    </xf>
    <xf numFmtId="0" fontId="11" fillId="12" borderId="4" xfId="0" applyFont="1" applyFill="1" applyBorder="1" applyAlignment="1">
      <alignment horizontal="center"/>
    </xf>
    <xf numFmtId="0" fontId="13" fillId="3" borderId="4" xfId="0" applyFont="1" applyFill="1" applyBorder="1">
      <alignment horizontal="center" vertical="center"/>
    </xf>
    <xf numFmtId="0" fontId="13" fillId="0" borderId="7" xfId="0" applyFont="1" applyBorder="1" applyAlignment="1">
      <alignment horizontal="center"/>
    </xf>
    <xf numFmtId="0" fontId="13" fillId="0" borderId="7" xfId="0" applyFont="1" applyBorder="1" applyAlignment="1">
      <alignment horizontal="center" wrapText="1"/>
    </xf>
    <xf numFmtId="0" fontId="4" fillId="0" borderId="4" xfId="0" applyFont="1" applyBorder="1" applyAlignment="1">
      <alignment horizontal="center"/>
    </xf>
    <xf numFmtId="0" fontId="4" fillId="0" borderId="4" xfId="0" applyFont="1" applyFill="1" applyBorder="1" applyAlignment="1">
      <alignment wrapText="1"/>
    </xf>
    <xf numFmtId="0" fontId="4" fillId="0" borderId="4" xfId="0" applyFont="1" applyFill="1" applyBorder="1">
      <alignment horizontal="center" vertical="center"/>
    </xf>
    <xf numFmtId="0" fontId="4" fillId="0" borderId="4" xfId="0" applyFont="1" applyBorder="1">
      <alignment horizontal="center" vertical="center"/>
    </xf>
    <xf numFmtId="0" fontId="4" fillId="0" borderId="7" xfId="0" applyFont="1" applyBorder="1">
      <alignment horizontal="center" vertical="center"/>
    </xf>
    <xf numFmtId="0" fontId="4" fillId="0" borderId="7" xfId="0" applyFont="1" applyBorder="1" applyAlignment="1">
      <alignment horizontal="center"/>
    </xf>
    <xf numFmtId="0" fontId="4" fillId="10" borderId="4" xfId="0" applyFont="1" applyFill="1" applyBorder="1" applyAlignment="1">
      <alignment horizontal="left"/>
    </xf>
    <xf numFmtId="1" fontId="13" fillId="0" borderId="4" xfId="0" applyNumberFormat="1" applyFont="1" applyFill="1" applyBorder="1" applyAlignment="1">
      <alignment horizontal="center"/>
    </xf>
    <xf numFmtId="6" fontId="13" fillId="0" borderId="7" xfId="0" applyNumberFormat="1" applyFont="1" applyBorder="1" applyAlignment="1">
      <alignment wrapText="1"/>
    </xf>
    <xf numFmtId="0" fontId="29" fillId="9" borderId="4" xfId="0" applyFont="1" applyFill="1" applyBorder="1">
      <alignment horizontal="center" vertical="center"/>
    </xf>
    <xf numFmtId="0" fontId="8" fillId="9" borderId="4" xfId="0" applyFont="1" applyFill="1" applyBorder="1">
      <alignment horizontal="center" vertical="center"/>
    </xf>
    <xf numFmtId="0" fontId="6" fillId="9" borderId="4" xfId="0" applyFont="1" applyFill="1" applyBorder="1" applyAlignment="1">
      <alignment horizontal="left"/>
    </xf>
    <xf numFmtId="0" fontId="8" fillId="9" borderId="4" xfId="0" applyFont="1" applyFill="1" applyBorder="1" applyAlignment="1">
      <alignment horizontal="left"/>
    </xf>
    <xf numFmtId="0" fontId="8" fillId="9" borderId="7" xfId="0" applyFont="1" applyFill="1" applyBorder="1" applyAlignment="1">
      <alignment horizontal="center"/>
    </xf>
    <xf numFmtId="14" fontId="13" fillId="0" borderId="4" xfId="0" applyNumberFormat="1" applyFont="1" applyFill="1" applyBorder="1">
      <alignment horizontal="center" vertical="center"/>
    </xf>
    <xf numFmtId="0" fontId="13" fillId="10" borderId="4" xfId="0" applyFont="1" applyFill="1" applyBorder="1" applyAlignment="1">
      <alignment horizontal="center"/>
    </xf>
    <xf numFmtId="0" fontId="13" fillId="6" borderId="4" xfId="0" applyFont="1" applyFill="1" applyBorder="1" applyAlignment="1">
      <alignment horizontal="center"/>
    </xf>
    <xf numFmtId="0" fontId="13" fillId="11" borderId="4" xfId="0" applyFont="1" applyFill="1" applyBorder="1" applyAlignment="1">
      <alignment horizontal="center"/>
    </xf>
    <xf numFmtId="0" fontId="13" fillId="0" borderId="7" xfId="0" applyFont="1" applyFill="1" applyBorder="1" applyAlignment="1">
      <alignment horizontal="center"/>
    </xf>
    <xf numFmtId="0" fontId="8" fillId="0" borderId="4" xfId="0" applyFont="1" applyBorder="1" applyAlignment="1">
      <alignment horizontal="center"/>
    </xf>
    <xf numFmtId="0" fontId="1" fillId="2" borderId="4" xfId="0" applyFont="1" applyFill="1" applyBorder="1" applyAlignment="1">
      <alignment wrapText="1"/>
    </xf>
    <xf numFmtId="0" fontId="4" fillId="2" borderId="4" xfId="0" applyFont="1" applyFill="1" applyBorder="1">
      <alignment horizontal="center" vertical="center"/>
    </xf>
    <xf numFmtId="0" fontId="1" fillId="2" borderId="4" xfId="0" applyFont="1" applyFill="1" applyBorder="1">
      <alignment horizontal="center" vertical="center"/>
    </xf>
    <xf numFmtId="0" fontId="1" fillId="2" borderId="4" xfId="0" applyFont="1" applyFill="1" applyBorder="1" applyAlignment="1">
      <alignment horizontal="center"/>
    </xf>
    <xf numFmtId="0" fontId="1" fillId="2" borderId="7" xfId="0" applyFont="1" applyFill="1" applyBorder="1">
      <alignment horizontal="center" vertical="center"/>
    </xf>
    <xf numFmtId="0" fontId="13" fillId="0" borderId="4" xfId="0" applyFont="1" applyFill="1" applyBorder="1" applyAlignment="1">
      <alignment horizontal="left"/>
    </xf>
    <xf numFmtId="6" fontId="13" fillId="0" borderId="7" xfId="0" applyNumberFormat="1" applyFont="1" applyBorder="1" applyAlignment="1">
      <alignment horizontal="center" wrapText="1"/>
    </xf>
    <xf numFmtId="14" fontId="13" fillId="0" borderId="0" xfId="0" applyNumberFormat="1" applyFont="1" applyFill="1" applyAlignment="1">
      <alignment horizontal="center"/>
    </xf>
    <xf numFmtId="0" fontId="1" fillId="0" borderId="4" xfId="0" applyFont="1" applyBorder="1">
      <alignment horizontal="center" vertical="center"/>
    </xf>
    <xf numFmtId="0" fontId="13" fillId="5" borderId="4" xfId="0" applyFont="1" applyFill="1" applyBorder="1" applyAlignment="1">
      <alignment horizontal="center"/>
    </xf>
    <xf numFmtId="0" fontId="4" fillId="0" borderId="4" xfId="0" applyFont="1" applyBorder="1" applyAlignment="1">
      <alignment horizontal="left"/>
    </xf>
    <xf numFmtId="0" fontId="8" fillId="9" borderId="4" xfId="0" applyFont="1" applyFill="1" applyBorder="1" applyAlignment="1">
      <alignment horizontal="center"/>
    </xf>
    <xf numFmtId="0" fontId="6" fillId="13" borderId="4" xfId="0" applyFont="1" applyFill="1" applyBorder="1" applyAlignment="1">
      <alignment horizontal="center"/>
    </xf>
    <xf numFmtId="14" fontId="13" fillId="0" borderId="7" xfId="0" applyNumberFormat="1" applyFont="1" applyFill="1" applyBorder="1">
      <alignment horizontal="center" vertical="center"/>
    </xf>
    <xf numFmtId="14" fontId="13" fillId="0" borderId="4" xfId="0" applyNumberFormat="1" applyFont="1" applyBorder="1" applyAlignment="1">
      <alignment horizontal="center"/>
    </xf>
    <xf numFmtId="0" fontId="13" fillId="5" borderId="6" xfId="0" applyFont="1" applyFill="1" applyBorder="1" applyAlignment="1">
      <alignment horizontal="center"/>
    </xf>
    <xf numFmtId="0" fontId="13" fillId="0" borderId="6" xfId="0" applyFont="1" applyBorder="1" applyAlignment="1">
      <alignment horizontal="left"/>
    </xf>
    <xf numFmtId="0" fontId="13" fillId="3" borderId="6" xfId="0" applyFont="1" applyFill="1" applyBorder="1" applyAlignment="1">
      <alignment horizontal="center"/>
    </xf>
    <xf numFmtId="0" fontId="13" fillId="0" borderId="6" xfId="0" applyFont="1" applyBorder="1" applyAlignment="1">
      <alignment horizontal="center"/>
    </xf>
    <xf numFmtId="0" fontId="13" fillId="4" borderId="6" xfId="0" applyFont="1" applyFill="1" applyBorder="1" applyAlignment="1">
      <alignment horizontal="center"/>
    </xf>
    <xf numFmtId="0" fontId="13" fillId="0" borderId="12" xfId="0" applyFont="1" applyBorder="1" applyAlignment="1">
      <alignment horizontal="center"/>
    </xf>
    <xf numFmtId="0" fontId="11" fillId="8" borderId="6" xfId="0" applyFont="1" applyFill="1" applyBorder="1" applyAlignment="1">
      <alignment horizontal="center"/>
    </xf>
    <xf numFmtId="0" fontId="47" fillId="0" borderId="0" xfId="0" applyFont="1" applyFill="1" applyBorder="1" applyAlignment="1">
      <alignment horizontal="center" wrapText="1"/>
    </xf>
    <xf numFmtId="0" fontId="47" fillId="0" borderId="0" xfId="0" applyFont="1" applyFill="1" applyBorder="1" applyAlignment="1">
      <alignment horizontal="center"/>
    </xf>
    <xf numFmtId="0" fontId="11" fillId="2" borderId="52" xfId="0" applyFont="1" applyFill="1" applyBorder="1" applyAlignment="1">
      <alignment horizontal="center"/>
    </xf>
    <xf numFmtId="0" fontId="13" fillId="0" borderId="0" xfId="0" applyFont="1" applyFill="1" applyBorder="1">
      <alignment horizontal="center" vertical="center"/>
    </xf>
    <xf numFmtId="14" fontId="13" fillId="0" borderId="0" xfId="0" applyNumberFormat="1" applyFont="1" applyFill="1" applyBorder="1" applyAlignment="1">
      <alignment horizontal="center"/>
    </xf>
    <xf numFmtId="0" fontId="13" fillId="0" borderId="0" xfId="0" applyFont="1" applyFill="1" applyBorder="1" applyAlignment="1">
      <alignment horizontal="center"/>
    </xf>
    <xf numFmtId="0" fontId="13" fillId="0" borderId="0" xfId="0" applyFont="1" applyFill="1" applyBorder="1" applyAlignment="1">
      <alignment wrapText="1"/>
    </xf>
    <xf numFmtId="0" fontId="13" fillId="0" borderId="2" xfId="0" applyFont="1" applyFill="1" applyBorder="1" applyAlignment="1">
      <alignment horizontal="center"/>
    </xf>
    <xf numFmtId="0" fontId="13" fillId="0" borderId="53" xfId="0" applyFont="1" applyFill="1" applyBorder="1" applyAlignment="1">
      <alignment horizontal="left"/>
    </xf>
    <xf numFmtId="0" fontId="13" fillId="0" borderId="53" xfId="0" applyFont="1" applyFill="1" applyBorder="1" applyAlignment="1">
      <alignment horizontal="center"/>
    </xf>
    <xf numFmtId="0" fontId="11" fillId="0" borderId="54" xfId="0" applyFont="1" applyFill="1" applyBorder="1" applyAlignment="1">
      <alignment horizontal="center"/>
    </xf>
    <xf numFmtId="0" fontId="11" fillId="0" borderId="0" xfId="0" applyFont="1" applyBorder="1" applyAlignment="1">
      <alignment horizontal="right" wrapText="1"/>
    </xf>
    <xf numFmtId="0" fontId="13" fillId="0" borderId="0" xfId="0" applyFont="1" applyBorder="1">
      <alignment horizontal="center" vertical="center"/>
    </xf>
    <xf numFmtId="0" fontId="48" fillId="0" borderId="0" xfId="0" applyFont="1" applyAlignment="1">
      <alignment wrapText="1"/>
    </xf>
    <xf numFmtId="0" fontId="6" fillId="0" borderId="7" xfId="0" applyFont="1" applyBorder="1">
      <alignment horizontal="center" vertical="center"/>
    </xf>
    <xf numFmtId="0" fontId="6" fillId="5" borderId="33" xfId="0" applyFont="1" applyFill="1" applyBorder="1" applyAlignment="1">
      <alignment horizontal="center"/>
    </xf>
    <xf numFmtId="0" fontId="6" fillId="0" borderId="33" xfId="0" applyFont="1" applyBorder="1" applyAlignment="1">
      <alignment horizontal="center"/>
    </xf>
    <xf numFmtId="0" fontId="6" fillId="3" borderId="34" xfId="0" applyFont="1" applyFill="1" applyBorder="1" applyAlignment="1">
      <alignment horizontal="center"/>
    </xf>
    <xf numFmtId="0" fontId="6" fillId="0" borderId="34" xfId="0" applyFont="1" applyFill="1" applyBorder="1" applyAlignment="1">
      <alignment horizontal="center"/>
    </xf>
    <xf numFmtId="0" fontId="6" fillId="0" borderId="34" xfId="0" applyFont="1" applyBorder="1" applyAlignment="1">
      <alignment horizontal="center"/>
    </xf>
    <xf numFmtId="0" fontId="6" fillId="4" borderId="34" xfId="0" applyFont="1" applyFill="1" applyBorder="1" applyAlignment="1">
      <alignment horizontal="center"/>
    </xf>
    <xf numFmtId="0" fontId="6" fillId="8" borderId="35" xfId="0" applyFont="1" applyFill="1" applyBorder="1" applyAlignment="1">
      <alignment horizontal="center"/>
    </xf>
    <xf numFmtId="0" fontId="6" fillId="0" borderId="0" xfId="0" applyFont="1" applyBorder="1">
      <alignment horizontal="center" vertical="center"/>
    </xf>
    <xf numFmtId="0" fontId="51" fillId="0" borderId="0" xfId="0" applyFont="1" applyAlignment="1">
      <alignment horizontal="center" vertical="center"/>
    </xf>
    <xf numFmtId="0" fontId="13" fillId="0" borderId="4" xfId="0" applyFont="1" applyFill="1" applyBorder="1" applyAlignment="1">
      <alignment horizontal="center" vertical="center" wrapText="1"/>
    </xf>
    <xf numFmtId="0" fontId="0" fillId="0" borderId="4" xfId="0" applyBorder="1">
      <alignment horizontal="center" vertical="center"/>
    </xf>
    <xf numFmtId="0" fontId="11" fillId="14" borderId="4" xfId="0" applyFont="1" applyFill="1" applyBorder="1" applyAlignment="1">
      <alignment horizontal="center" vertical="center" wrapText="1"/>
    </xf>
    <xf numFmtId="1" fontId="0" fillId="0" borderId="4" xfId="0" applyNumberFormat="1" applyBorder="1" applyAlignment="1">
      <alignment horizontal="center" vertical="center"/>
    </xf>
    <xf numFmtId="1" fontId="17" fillId="0" borderId="4" xfId="0" applyNumberFormat="1" applyFont="1" applyBorder="1" applyAlignment="1">
      <alignment horizontal="center" vertical="center"/>
    </xf>
    <xf numFmtId="1" fontId="0" fillId="0" borderId="5" xfId="0" applyNumberFormat="1" applyBorder="1" applyAlignment="1">
      <alignment horizontal="center" vertical="center"/>
    </xf>
    <xf numFmtId="0" fontId="0" fillId="0" borderId="55" xfId="0" applyBorder="1">
      <alignment horizontal="center" vertical="center"/>
    </xf>
    <xf numFmtId="1" fontId="0" fillId="0" borderId="56" xfId="0" applyNumberFormat="1" applyBorder="1" applyAlignment="1">
      <alignment horizontal="center" vertical="center"/>
    </xf>
    <xf numFmtId="0" fontId="0" fillId="0" borderId="8" xfId="0" applyBorder="1">
      <alignment horizontal="center" vertical="center"/>
    </xf>
    <xf numFmtId="0" fontId="0" fillId="4" borderId="9" xfId="0" applyFill="1" applyBorder="1" applyAlignment="1">
      <alignment horizontal="center" vertical="center" wrapText="1"/>
    </xf>
    <xf numFmtId="0" fontId="0" fillId="0" borderId="11" xfId="0" applyBorder="1">
      <alignment horizontal="center" vertical="center"/>
    </xf>
    <xf numFmtId="0" fontId="0" fillId="0" borderId="10" xfId="0" applyBorder="1">
      <alignment horizontal="center" vertical="center"/>
    </xf>
    <xf numFmtId="0" fontId="0" fillId="0" borderId="57" xfId="0" applyBorder="1" applyAlignment="1">
      <alignment horizontal="center" vertical="center" wrapText="1"/>
    </xf>
    <xf numFmtId="0" fontId="0" fillId="0" borderId="5" xfId="0" applyBorder="1">
      <alignment horizontal="center" vertical="center"/>
    </xf>
    <xf numFmtId="0" fontId="4" fillId="0" borderId="8" xfId="0" applyFont="1" applyBorder="1" applyAlignment="1">
      <alignment wrapText="1"/>
    </xf>
    <xf numFmtId="0" fontId="0" fillId="0" borderId="58" xfId="0" applyBorder="1" applyAlignment="1">
      <alignment horizontal="center" vertical="center" wrapText="1"/>
    </xf>
    <xf numFmtId="1" fontId="0" fillId="0" borderId="50" xfId="0" applyNumberFormat="1" applyBorder="1" applyAlignment="1">
      <alignment horizontal="center" vertical="center"/>
    </xf>
    <xf numFmtId="1" fontId="0" fillId="0" borderId="0" xfId="0" applyNumberFormat="1" applyBorder="1" applyAlignment="1">
      <alignment horizontal="center" vertical="center"/>
    </xf>
    <xf numFmtId="0" fontId="0" fillId="0" borderId="14" xfId="0" applyBorder="1">
      <alignment horizontal="center" vertical="center"/>
    </xf>
    <xf numFmtId="0" fontId="0" fillId="0" borderId="9" xfId="0" applyBorder="1">
      <alignment horizontal="center" vertical="center"/>
    </xf>
    <xf numFmtId="0" fontId="0" fillId="14" borderId="8" xfId="0" applyFill="1" applyBorder="1" applyAlignment="1">
      <alignment horizontal="center" vertical="center" wrapText="1"/>
    </xf>
    <xf numFmtId="0" fontId="20" fillId="2" borderId="59" xfId="0" applyFont="1" applyFill="1" applyBorder="1" applyAlignment="1">
      <alignment horizontal="center" vertical="center" wrapText="1"/>
    </xf>
    <xf numFmtId="0" fontId="21" fillId="0" borderId="0" xfId="0" applyFont="1">
      <alignment horizontal="center" vertical="center"/>
    </xf>
    <xf numFmtId="0" fontId="21" fillId="2" borderId="60" xfId="0" applyFont="1" applyFill="1" applyBorder="1" applyAlignment="1">
      <alignment horizontal="center" vertical="center" wrapText="1"/>
    </xf>
    <xf numFmtId="0" fontId="21" fillId="8" borderId="61" xfId="0" applyFont="1" applyFill="1" applyBorder="1" applyAlignment="1">
      <alignment horizontal="center" vertical="center" wrapText="1"/>
    </xf>
    <xf numFmtId="0" fontId="11" fillId="5" borderId="62" xfId="0" applyFont="1" applyFill="1" applyBorder="1" applyAlignment="1">
      <alignment horizontal="left" vertical="center" wrapText="1"/>
    </xf>
    <xf numFmtId="0" fontId="0" fillId="0" borderId="63" xfId="0" applyBorder="1">
      <alignment horizontal="center" vertical="center"/>
    </xf>
    <xf numFmtId="1" fontId="52" fillId="0" borderId="5" xfId="0" applyNumberFormat="1" applyFont="1" applyBorder="1" applyAlignment="1">
      <alignment horizontal="center" vertical="center"/>
    </xf>
    <xf numFmtId="1" fontId="52" fillId="0" borderId="56" xfId="0" applyNumberFormat="1" applyFont="1" applyBorder="1" applyAlignment="1">
      <alignment horizontal="center" vertical="center"/>
    </xf>
    <xf numFmtId="1" fontId="52" fillId="0" borderId="4" xfId="0" applyNumberFormat="1" applyFont="1" applyBorder="1" applyAlignment="1">
      <alignment horizontal="center" vertical="center"/>
    </xf>
    <xf numFmtId="1" fontId="52" fillId="0" borderId="50" xfId="0" applyNumberFormat="1" applyFont="1" applyBorder="1" applyAlignment="1">
      <alignment horizontal="center" vertical="center"/>
    </xf>
    <xf numFmtId="0" fontId="52" fillId="0" borderId="56" xfId="0" applyFont="1" applyBorder="1">
      <alignment horizontal="center" vertical="center"/>
    </xf>
    <xf numFmtId="0" fontId="6" fillId="0" borderId="0" xfId="0" applyFont="1" applyFill="1" applyBorder="1" applyAlignment="1">
      <alignment horizontal="center"/>
    </xf>
    <xf numFmtId="1" fontId="16" fillId="0" borderId="64" xfId="0" applyNumberFormat="1" applyFont="1" applyBorder="1" applyAlignment="1">
      <alignment horizontal="center" vertical="center"/>
    </xf>
    <xf numFmtId="164" fontId="16" fillId="0" borderId="65" xfId="0" applyNumberFormat="1" applyFont="1" applyBorder="1" applyAlignment="1">
      <alignment horizontal="center" vertical="center"/>
    </xf>
    <xf numFmtId="0" fontId="0" fillId="3" borderId="66" xfId="0" applyFill="1" applyBorder="1" applyAlignment="1">
      <alignment horizontal="center" vertical="center" wrapText="1"/>
    </xf>
    <xf numFmtId="0" fontId="0" fillId="0" borderId="67" xfId="0" applyBorder="1">
      <alignment horizontal="center" vertical="center"/>
    </xf>
    <xf numFmtId="0" fontId="17" fillId="5" borderId="9" xfId="0" applyFont="1" applyFill="1" applyBorder="1" applyAlignment="1">
      <alignment horizontal="center" vertical="center" wrapText="1"/>
    </xf>
    <xf numFmtId="0" fontId="53" fillId="5" borderId="10" xfId="0" applyFont="1" applyFill="1" applyBorder="1">
      <alignment horizontal="center" vertical="center"/>
    </xf>
    <xf numFmtId="0" fontId="20" fillId="8" borderId="68" xfId="0" applyFont="1" applyFill="1" applyBorder="1" applyAlignment="1">
      <alignment horizontal="center" vertical="center" wrapText="1"/>
    </xf>
    <xf numFmtId="0" fontId="20" fillId="3" borderId="68" xfId="0" applyFont="1" applyFill="1" applyBorder="1" applyAlignment="1">
      <alignment horizontal="center" vertical="center" wrapText="1"/>
    </xf>
    <xf numFmtId="0" fontId="20" fillId="2" borderId="68" xfId="0" applyFont="1" applyFill="1" applyBorder="1" applyAlignment="1">
      <alignment horizontal="center" vertical="center" wrapText="1"/>
    </xf>
    <xf numFmtId="0" fontId="20" fillId="14" borderId="68" xfId="0" applyFont="1" applyFill="1" applyBorder="1" applyAlignment="1">
      <alignment horizontal="center" vertical="center" wrapText="1"/>
    </xf>
    <xf numFmtId="0" fontId="20" fillId="15" borderId="68" xfId="0" applyFont="1" applyFill="1" applyBorder="1" applyAlignment="1">
      <alignment horizontal="center" vertical="center" wrapText="1"/>
    </xf>
    <xf numFmtId="0" fontId="20" fillId="4" borderId="68" xfId="0" applyFont="1" applyFill="1" applyBorder="1" applyAlignment="1">
      <alignment horizontal="center" vertical="center" wrapText="1"/>
    </xf>
    <xf numFmtId="1" fontId="0" fillId="0" borderId="27" xfId="0" applyNumberFormat="1" applyBorder="1">
      <alignment horizontal="center" vertical="center"/>
    </xf>
    <xf numFmtId="0" fontId="0" fillId="0" borderId="0" xfId="0" applyBorder="1" applyAlignment="1">
      <alignment horizontal="center" vertical="center" wrapText="1"/>
    </xf>
    <xf numFmtId="164" fontId="0" fillId="0" borderId="56" xfId="0" applyNumberFormat="1" applyBorder="1" applyAlignment="1">
      <alignment horizontal="center" vertical="center"/>
    </xf>
    <xf numFmtId="2" fontId="0" fillId="0" borderId="56" xfId="0" applyNumberFormat="1" applyBorder="1" applyAlignment="1">
      <alignment horizontal="center" vertical="center"/>
    </xf>
    <xf numFmtId="0" fontId="20" fillId="15" borderId="60" xfId="0" applyFont="1" applyFill="1" applyBorder="1" applyAlignment="1">
      <alignment horizontal="center" vertical="center" wrapText="1"/>
    </xf>
    <xf numFmtId="164" fontId="1" fillId="0" borderId="65" xfId="0" applyNumberFormat="1" applyFont="1" applyBorder="1" applyAlignment="1">
      <alignment horizontal="center"/>
    </xf>
    <xf numFmtId="2" fontId="0" fillId="0" borderId="56" xfId="0" applyNumberFormat="1" applyBorder="1">
      <alignment horizontal="center" vertical="center"/>
    </xf>
    <xf numFmtId="0" fontId="13" fillId="14" borderId="4" xfId="0" applyFont="1" applyFill="1" applyBorder="1" applyAlignment="1">
      <alignment horizontal="center"/>
    </xf>
    <xf numFmtId="0" fontId="13" fillId="14" borderId="6" xfId="0" applyFont="1" applyFill="1" applyBorder="1" applyAlignment="1">
      <alignment horizontal="center"/>
    </xf>
    <xf numFmtId="0" fontId="6" fillId="14" borderId="34" xfId="0" applyFont="1" applyFill="1" applyBorder="1" applyAlignment="1">
      <alignment horizontal="center"/>
    </xf>
    <xf numFmtId="0" fontId="4" fillId="14" borderId="4" xfId="0" applyFont="1" applyFill="1" applyBorder="1" applyAlignment="1">
      <alignment horizontal="center"/>
    </xf>
    <xf numFmtId="0" fontId="4" fillId="15" borderId="4" xfId="0" applyFont="1" applyFill="1" applyBorder="1" applyAlignment="1">
      <alignment horizontal="center"/>
    </xf>
    <xf numFmtId="0" fontId="13" fillId="15" borderId="4" xfId="0" applyFont="1" applyFill="1" applyBorder="1" applyAlignment="1">
      <alignment horizontal="center"/>
    </xf>
    <xf numFmtId="0" fontId="13" fillId="14" borderId="4" xfId="0" applyFont="1" applyFill="1" applyBorder="1">
      <alignment horizontal="center" vertical="center"/>
    </xf>
    <xf numFmtId="0" fontId="11" fillId="14" borderId="4" xfId="0" applyFont="1" applyFill="1" applyBorder="1" applyAlignment="1">
      <alignment horizontal="center"/>
    </xf>
    <xf numFmtId="0" fontId="11" fillId="15" borderId="4" xfId="0" applyFont="1" applyFill="1" applyBorder="1" applyAlignment="1">
      <alignment horizontal="center"/>
    </xf>
    <xf numFmtId="1" fontId="16" fillId="0" borderId="65" xfId="0" applyNumberFormat="1" applyFont="1" applyBorder="1" applyAlignment="1">
      <alignment horizontal="center" vertical="center"/>
    </xf>
    <xf numFmtId="164" fontId="1" fillId="0" borderId="56" xfId="0" applyNumberFormat="1" applyFont="1" applyBorder="1" applyAlignment="1">
      <alignment horizontal="center"/>
    </xf>
    <xf numFmtId="164" fontId="0" fillId="0" borderId="56" xfId="0" applyNumberFormat="1" applyBorder="1" applyAlignment="1">
      <alignment horizontal="left" vertical="center" indent="2"/>
    </xf>
    <xf numFmtId="0" fontId="54" fillId="0" borderId="69" xfId="0" applyFont="1" applyBorder="1">
      <alignment horizontal="center" vertical="center"/>
    </xf>
    <xf numFmtId="1" fontId="44" fillId="0" borderId="70" xfId="0" applyNumberFormat="1" applyFont="1" applyBorder="1" applyAlignment="1">
      <alignment horizontal="center" vertical="center"/>
    </xf>
    <xf numFmtId="1" fontId="44" fillId="0" borderId="71" xfId="0" applyNumberFormat="1" applyFont="1" applyBorder="1" applyAlignment="1">
      <alignment horizontal="center" vertical="center"/>
    </xf>
    <xf numFmtId="1" fontId="3" fillId="0" borderId="72" xfId="0" applyNumberFormat="1" applyFont="1" applyFill="1" applyBorder="1" applyAlignment="1">
      <alignment horizontal="center" vertical="center" wrapText="1"/>
    </xf>
    <xf numFmtId="1" fontId="44" fillId="0" borderId="8" xfId="0" applyNumberFormat="1" applyFont="1" applyBorder="1" applyAlignment="1">
      <alignment horizontal="center" vertical="center"/>
    </xf>
    <xf numFmtId="164" fontId="44" fillId="0" borderId="11" xfId="0" applyNumberFormat="1" applyFont="1" applyBorder="1" applyAlignment="1">
      <alignment horizontal="center" vertical="center"/>
    </xf>
    <xf numFmtId="1" fontId="44" fillId="0" borderId="57" xfId="0" applyNumberFormat="1" applyFont="1" applyBorder="1" applyAlignment="1">
      <alignment horizontal="center" vertical="center"/>
    </xf>
    <xf numFmtId="1" fontId="44" fillId="0" borderId="10" xfId="0" applyNumberFormat="1" applyFont="1" applyBorder="1" applyAlignment="1">
      <alignment horizontal="center" vertical="center"/>
    </xf>
    <xf numFmtId="164" fontId="44" fillId="0" borderId="11" xfId="0" applyNumberFormat="1" applyFont="1" applyBorder="1">
      <alignment horizontal="center" vertical="center"/>
    </xf>
    <xf numFmtId="0" fontId="21" fillId="2" borderId="13" xfId="0" applyFont="1" applyFill="1" applyBorder="1">
      <alignment horizontal="center" vertical="center"/>
    </xf>
    <xf numFmtId="1" fontId="21" fillId="2" borderId="65" xfId="0" applyNumberFormat="1" applyFont="1" applyFill="1" applyBorder="1" applyAlignment="1">
      <alignment horizontal="center" vertical="center"/>
    </xf>
    <xf numFmtId="1" fontId="21" fillId="2" borderId="64" xfId="0" applyNumberFormat="1" applyFont="1" applyFill="1" applyBorder="1" applyAlignment="1">
      <alignment horizontal="center" vertical="center"/>
    </xf>
    <xf numFmtId="164" fontId="1" fillId="2" borderId="65" xfId="0" applyNumberFormat="1" applyFont="1" applyFill="1" applyBorder="1" applyAlignment="1">
      <alignment horizontal="center"/>
    </xf>
    <xf numFmtId="1" fontId="21" fillId="2" borderId="13" xfId="0" applyNumberFormat="1" applyFont="1" applyFill="1" applyBorder="1" applyAlignment="1">
      <alignment horizontal="center" vertical="center"/>
    </xf>
    <xf numFmtId="1" fontId="20" fillId="2" borderId="13" xfId="0" applyNumberFormat="1" applyFont="1" applyFill="1" applyBorder="1" applyAlignment="1">
      <alignment horizontal="center" vertical="center"/>
    </xf>
    <xf numFmtId="164" fontId="20" fillId="2" borderId="25" xfId="0" applyNumberFormat="1" applyFont="1" applyFill="1" applyBorder="1" applyAlignment="1">
      <alignment horizontal="center" vertical="center"/>
    </xf>
    <xf numFmtId="164" fontId="21" fillId="2" borderId="65" xfId="0" applyNumberFormat="1" applyFont="1" applyFill="1" applyBorder="1" applyAlignment="1">
      <alignment horizontal="center" vertical="center"/>
    </xf>
    <xf numFmtId="1" fontId="21" fillId="2" borderId="73" xfId="0" applyNumberFormat="1" applyFont="1" applyFill="1" applyBorder="1" applyAlignment="1">
      <alignment horizontal="center" vertical="center"/>
    </xf>
    <xf numFmtId="164" fontId="21" fillId="2" borderId="65" xfId="0" applyNumberFormat="1" applyFont="1" applyFill="1" applyBorder="1">
      <alignment horizontal="center" vertical="center"/>
    </xf>
    <xf numFmtId="0" fontId="11" fillId="0" borderId="5" xfId="0" applyFont="1" applyBorder="1">
      <alignment horizontal="center" vertical="center"/>
    </xf>
    <xf numFmtId="1" fontId="22" fillId="0" borderId="4" xfId="0" applyNumberFormat="1" applyFont="1" applyBorder="1" applyAlignment="1">
      <alignment horizontal="center" vertical="center"/>
    </xf>
    <xf numFmtId="0" fontId="55" fillId="0" borderId="4" xfId="0" applyFont="1" applyBorder="1" applyAlignment="1">
      <alignment horizontal="left" vertical="center"/>
    </xf>
    <xf numFmtId="0" fontId="12" fillId="0" borderId="4" xfId="0" applyFont="1" applyBorder="1">
      <alignment horizontal="center" vertical="center"/>
    </xf>
    <xf numFmtId="0" fontId="11" fillId="2" borderId="5" xfId="0" applyFont="1" applyFill="1" applyBorder="1">
      <alignment horizontal="center" vertical="center"/>
    </xf>
    <xf numFmtId="1" fontId="17" fillId="2" borderId="4" xfId="0" applyNumberFormat="1" applyFont="1" applyFill="1" applyBorder="1" applyAlignment="1">
      <alignment horizontal="center" vertical="center"/>
    </xf>
    <xf numFmtId="1" fontId="17" fillId="2" borderId="5" xfId="0" applyNumberFormat="1" applyFont="1" applyFill="1" applyBorder="1" applyAlignment="1">
      <alignment horizontal="center" vertical="center"/>
    </xf>
    <xf numFmtId="164" fontId="4" fillId="2" borderId="56" xfId="0" applyNumberFormat="1" applyFont="1" applyFill="1" applyBorder="1" applyAlignment="1">
      <alignment horizontal="center"/>
    </xf>
    <xf numFmtId="164" fontId="17" fillId="2" borderId="56" xfId="0" applyNumberFormat="1" applyFont="1" applyFill="1" applyBorder="1" applyAlignment="1">
      <alignment horizontal="center" vertical="center"/>
    </xf>
    <xf numFmtId="1" fontId="16" fillId="2" borderId="56" xfId="0" applyNumberFormat="1" applyFont="1" applyFill="1" applyBorder="1" applyAlignment="1">
      <alignment horizontal="center" vertical="center"/>
    </xf>
    <xf numFmtId="1" fontId="0" fillId="2" borderId="5" xfId="0" applyNumberFormat="1" applyFill="1" applyBorder="1" applyAlignment="1">
      <alignment horizontal="center" vertical="center"/>
    </xf>
    <xf numFmtId="1" fontId="0" fillId="2" borderId="56" xfId="0" applyNumberFormat="1" applyFill="1" applyBorder="1" applyAlignment="1">
      <alignment horizontal="center" vertical="center"/>
    </xf>
    <xf numFmtId="43" fontId="0" fillId="2" borderId="56" xfId="1" applyNumberFormat="1" applyFont="1" applyFill="1" applyBorder="1" applyAlignment="1">
      <alignment horizontal="center" vertical="center"/>
    </xf>
    <xf numFmtId="164" fontId="0" fillId="2" borderId="56" xfId="0" applyNumberFormat="1" applyFill="1" applyBorder="1" applyAlignment="1">
      <alignment horizontal="center" vertical="center"/>
    </xf>
    <xf numFmtId="2" fontId="0" fillId="2" borderId="56" xfId="0" applyNumberFormat="1" applyFill="1" applyBorder="1">
      <alignment horizontal="center" vertical="center"/>
    </xf>
    <xf numFmtId="0" fontId="56" fillId="0" borderId="58" xfId="0" applyFont="1" applyBorder="1" applyAlignment="1">
      <alignment wrapText="1"/>
    </xf>
    <xf numFmtId="0" fontId="20" fillId="2" borderId="64" xfId="0" applyFont="1" applyFill="1" applyBorder="1">
      <alignment horizontal="center" vertical="center"/>
    </xf>
    <xf numFmtId="0" fontId="58" fillId="0" borderId="4" xfId="0" applyFont="1" applyBorder="1" applyAlignment="1">
      <alignment horizontal="left" vertical="center" wrapText="1"/>
    </xf>
    <xf numFmtId="0" fontId="57" fillId="0" borderId="5" xfId="0" applyFont="1" applyBorder="1" applyAlignment="1">
      <alignment horizontal="center" vertical="center" wrapText="1"/>
    </xf>
    <xf numFmtId="1" fontId="12" fillId="0" borderId="5" xfId="0" applyNumberFormat="1" applyFont="1" applyBorder="1" applyAlignment="1">
      <alignment horizontal="center" vertical="center"/>
    </xf>
    <xf numFmtId="1" fontId="12" fillId="0" borderId="50" xfId="0" applyNumberFormat="1" applyFont="1" applyBorder="1" applyAlignment="1">
      <alignment horizontal="center" vertical="center"/>
    </xf>
    <xf numFmtId="164" fontId="12" fillId="0" borderId="56" xfId="0" applyNumberFormat="1" applyFont="1" applyBorder="1" applyAlignment="1">
      <alignment horizontal="center" vertical="center"/>
    </xf>
    <xf numFmtId="1" fontId="58" fillId="0" borderId="56" xfId="0" applyNumberFormat="1" applyFont="1" applyBorder="1" applyAlignment="1">
      <alignment horizontal="center" vertical="center"/>
    </xf>
    <xf numFmtId="1" fontId="58" fillId="0" borderId="56" xfId="0" applyNumberFormat="1" applyFont="1" applyBorder="1" applyAlignment="1">
      <alignment horizontal="left" vertical="center" wrapText="1"/>
    </xf>
    <xf numFmtId="0" fontId="17" fillId="0" borderId="5" xfId="0" applyFont="1" applyBorder="1" applyAlignment="1">
      <alignment horizontal="center" vertical="center"/>
    </xf>
    <xf numFmtId="0" fontId="21" fillId="0" borderId="4" xfId="0" applyFont="1" applyBorder="1">
      <alignment horizontal="center" vertical="center"/>
    </xf>
    <xf numFmtId="0" fontId="55" fillId="0" borderId="6" xfId="0" applyFont="1" applyBorder="1">
      <alignment horizontal="center" vertical="center"/>
    </xf>
    <xf numFmtId="0" fontId="59" fillId="0" borderId="6" xfId="0" applyFont="1" applyBorder="1">
      <alignment horizontal="center" vertical="center"/>
    </xf>
    <xf numFmtId="0" fontId="55" fillId="0" borderId="10" xfId="0" applyFont="1" applyBorder="1">
      <alignment horizontal="center" vertical="center"/>
    </xf>
    <xf numFmtId="0" fontId="58" fillId="0" borderId="56" xfId="0" applyFont="1" applyBorder="1" applyAlignment="1">
      <alignment horizontal="center" vertical="center" wrapText="1"/>
    </xf>
    <xf numFmtId="1" fontId="12" fillId="0" borderId="4" xfId="0" applyNumberFormat="1" applyFont="1" applyBorder="1" applyAlignment="1">
      <alignment horizontal="center" vertical="center"/>
    </xf>
    <xf numFmtId="1" fontId="59" fillId="0" borderId="5" xfId="0" applyNumberFormat="1" applyFont="1" applyBorder="1" applyAlignment="1">
      <alignment horizontal="center" vertical="center"/>
    </xf>
    <xf numFmtId="164" fontId="55" fillId="0" borderId="56" xfId="0" applyNumberFormat="1" applyFont="1" applyBorder="1" applyAlignment="1">
      <alignment horizontal="center"/>
    </xf>
    <xf numFmtId="164" fontId="21" fillId="0" borderId="56" xfId="0" applyNumberFormat="1" applyFont="1" applyBorder="1" applyAlignment="1">
      <alignment horizontal="center"/>
    </xf>
    <xf numFmtId="1" fontId="52" fillId="0" borderId="74" xfId="0" applyNumberFormat="1" applyFont="1" applyBorder="1" applyAlignment="1">
      <alignment horizontal="center" vertical="center"/>
    </xf>
    <xf numFmtId="1" fontId="52" fillId="0" borderId="7" xfId="0" applyNumberFormat="1" applyFont="1" applyBorder="1" applyAlignment="1">
      <alignment horizontal="center" vertical="center"/>
    </xf>
    <xf numFmtId="1" fontId="52" fillId="0" borderId="75" xfId="0" applyNumberFormat="1" applyFont="1" applyBorder="1" applyAlignment="1">
      <alignment horizontal="center" vertical="center"/>
    </xf>
    <xf numFmtId="1" fontId="52" fillId="0" borderId="11" xfId="0" applyNumberFormat="1" applyFont="1" applyBorder="1" applyAlignment="1">
      <alignment horizontal="center" vertical="center"/>
    </xf>
    <xf numFmtId="1" fontId="52" fillId="0" borderId="19" xfId="0" applyNumberFormat="1" applyFont="1" applyBorder="1" applyAlignment="1">
      <alignment horizontal="center" vertical="center"/>
    </xf>
    <xf numFmtId="1" fontId="52" fillId="0" borderId="76" xfId="0" applyNumberFormat="1" applyFont="1" applyBorder="1" applyAlignment="1">
      <alignment horizontal="center" vertical="center"/>
    </xf>
    <xf numFmtId="1" fontId="52" fillId="0" borderId="20" xfId="0" applyNumberFormat="1" applyFont="1" applyBorder="1" applyAlignment="1">
      <alignment horizontal="center" vertical="center"/>
    </xf>
    <xf numFmtId="1" fontId="52" fillId="0" borderId="77" xfId="0" applyNumberFormat="1" applyFont="1" applyBorder="1" applyAlignment="1">
      <alignment horizontal="center" vertical="center"/>
    </xf>
    <xf numFmtId="164" fontId="52" fillId="0" borderId="56" xfId="0" applyNumberFormat="1" applyFont="1" applyBorder="1" applyAlignment="1">
      <alignment horizontal="center" vertical="center"/>
    </xf>
    <xf numFmtId="164" fontId="21" fillId="0" borderId="4" xfId="0" applyNumberFormat="1" applyFont="1" applyBorder="1" applyAlignment="1">
      <alignment horizontal="center"/>
    </xf>
    <xf numFmtId="164" fontId="21" fillId="0" borderId="20" xfId="0" applyNumberFormat="1" applyFont="1" applyBorder="1" applyAlignment="1">
      <alignment horizontal="center"/>
    </xf>
    <xf numFmtId="164" fontId="52" fillId="0" borderId="21" xfId="0" applyNumberFormat="1" applyFont="1" applyBorder="1" applyAlignment="1">
      <alignment horizontal="center" vertical="center"/>
    </xf>
    <xf numFmtId="0" fontId="0" fillId="2" borderId="5" xfId="0" applyFill="1" applyBorder="1">
      <alignment horizontal="center" vertical="center"/>
    </xf>
    <xf numFmtId="0" fontId="0" fillId="2" borderId="4" xfId="0" applyFill="1" applyBorder="1">
      <alignment horizontal="center" vertical="center"/>
    </xf>
    <xf numFmtId="1" fontId="12" fillId="2" borderId="56" xfId="0" applyNumberFormat="1" applyFont="1" applyFill="1" applyBorder="1" applyAlignment="1">
      <alignment horizontal="left" vertical="center" wrapText="1"/>
    </xf>
    <xf numFmtId="1" fontId="16" fillId="2" borderId="5" xfId="0" applyNumberFormat="1" applyFont="1" applyFill="1" applyBorder="1" applyAlignment="1">
      <alignment horizontal="center" vertical="center"/>
    </xf>
    <xf numFmtId="164" fontId="21" fillId="2" borderId="56" xfId="0" applyNumberFormat="1" applyFont="1" applyFill="1" applyBorder="1" applyAlignment="1">
      <alignment horizontal="center"/>
    </xf>
    <xf numFmtId="1" fontId="52" fillId="2" borderId="5" xfId="0" applyNumberFormat="1" applyFont="1" applyFill="1" applyBorder="1" applyAlignment="1">
      <alignment horizontal="center" vertical="center"/>
    </xf>
    <xf numFmtId="1" fontId="52" fillId="2" borderId="4" xfId="0" applyNumberFormat="1" applyFont="1" applyFill="1" applyBorder="1" applyAlignment="1">
      <alignment horizontal="center" vertical="center"/>
    </xf>
    <xf numFmtId="164" fontId="52" fillId="2" borderId="56" xfId="0" applyNumberFormat="1" applyFont="1" applyFill="1" applyBorder="1" applyAlignment="1">
      <alignment horizontal="center" vertical="center"/>
    </xf>
    <xf numFmtId="0" fontId="17" fillId="9" borderId="5" xfId="0" applyFont="1" applyFill="1" applyBorder="1">
      <alignment horizontal="center" vertical="center"/>
    </xf>
    <xf numFmtId="0" fontId="13" fillId="9" borderId="4" xfId="0" applyFont="1" applyFill="1" applyBorder="1">
      <alignment horizontal="center" vertical="center"/>
    </xf>
    <xf numFmtId="0" fontId="0" fillId="9" borderId="4" xfId="0" applyFill="1" applyBorder="1">
      <alignment horizontal="center" vertical="center"/>
    </xf>
    <xf numFmtId="1" fontId="52" fillId="9" borderId="56" xfId="0" applyNumberFormat="1" applyFont="1" applyFill="1" applyBorder="1" applyAlignment="1">
      <alignment horizontal="center" vertical="center"/>
    </xf>
    <xf numFmtId="1" fontId="52" fillId="9" borderId="14" xfId="0" applyNumberFormat="1" applyFont="1" applyFill="1" applyBorder="1" applyAlignment="1">
      <alignment horizontal="center" vertical="center"/>
    </xf>
    <xf numFmtId="164" fontId="21" fillId="9" borderId="74" xfId="0" applyNumberFormat="1" applyFont="1" applyFill="1" applyBorder="1" applyAlignment="1">
      <alignment horizontal="center"/>
    </xf>
    <xf numFmtId="1" fontId="52" fillId="9" borderId="5" xfId="0" applyNumberFormat="1" applyFont="1" applyFill="1" applyBorder="1" applyAlignment="1">
      <alignment horizontal="center" vertical="center"/>
    </xf>
    <xf numFmtId="1" fontId="52" fillId="9" borderId="4" xfId="0" applyNumberFormat="1" applyFont="1" applyFill="1" applyBorder="1" applyAlignment="1">
      <alignment horizontal="center" vertical="center"/>
    </xf>
    <xf numFmtId="164" fontId="52" fillId="9" borderId="56" xfId="0" applyNumberFormat="1" applyFont="1" applyFill="1" applyBorder="1" applyAlignment="1">
      <alignment horizontal="center" vertical="center"/>
    </xf>
    <xf numFmtId="164" fontId="52" fillId="0" borderId="56" xfId="0" applyNumberFormat="1" applyFont="1" applyFill="1" applyBorder="1" applyAlignment="1">
      <alignment horizontal="center" vertical="center"/>
    </xf>
    <xf numFmtId="1" fontId="0" fillId="0" borderId="5" xfId="0" applyNumberFormat="1" applyFill="1" applyBorder="1" applyAlignment="1">
      <alignment horizontal="center" vertical="center"/>
    </xf>
    <xf numFmtId="1" fontId="0" fillId="9" borderId="5" xfId="0" applyNumberFormat="1" applyFill="1" applyBorder="1" applyAlignment="1">
      <alignment horizontal="center" vertical="center"/>
    </xf>
    <xf numFmtId="0" fontId="21" fillId="2" borderId="57" xfId="0" applyFont="1" applyFill="1" applyBorder="1" applyAlignment="1">
      <alignment horizontal="center" vertical="center" wrapText="1"/>
    </xf>
    <xf numFmtId="0" fontId="20" fillId="15" borderId="11" xfId="0" applyFont="1" applyFill="1" applyBorder="1" applyAlignment="1">
      <alignment horizontal="center" vertical="center" wrapText="1"/>
    </xf>
    <xf numFmtId="0" fontId="20" fillId="14" borderId="11" xfId="0" applyFont="1" applyFill="1" applyBorder="1" applyAlignment="1">
      <alignment horizontal="center" vertical="center" wrapText="1"/>
    </xf>
    <xf numFmtId="0" fontId="0" fillId="14" borderId="57" xfId="0" applyFill="1" applyBorder="1" applyAlignment="1">
      <alignment horizontal="center" vertical="center" wrapText="1"/>
    </xf>
    <xf numFmtId="0" fontId="11" fillId="5" borderId="57" xfId="0" applyFont="1" applyFill="1" applyBorder="1" applyAlignment="1">
      <alignment horizontal="left" vertical="center" wrapText="1"/>
    </xf>
    <xf numFmtId="0" fontId="0" fillId="0" borderId="71" xfId="0" applyBorder="1" applyAlignment="1">
      <alignment horizontal="center" vertical="center" wrapText="1"/>
    </xf>
    <xf numFmtId="1" fontId="0" fillId="0" borderId="70" xfId="0" applyNumberFormat="1" applyBorder="1">
      <alignment horizontal="center" vertical="center"/>
    </xf>
    <xf numFmtId="165" fontId="12" fillId="0" borderId="56" xfId="1" applyNumberFormat="1" applyFont="1" applyBorder="1" applyAlignment="1">
      <alignment horizontal="center" vertical="center"/>
    </xf>
    <xf numFmtId="2" fontId="52" fillId="0" borderId="56" xfId="0" applyNumberFormat="1" applyFont="1" applyBorder="1" applyAlignment="1">
      <alignment horizontal="center" vertical="center"/>
    </xf>
    <xf numFmtId="2" fontId="52" fillId="9" borderId="56" xfId="0" applyNumberFormat="1" applyFont="1" applyFill="1" applyBorder="1" applyAlignment="1">
      <alignment horizontal="center" vertical="center"/>
    </xf>
    <xf numFmtId="2" fontId="52" fillId="0" borderId="21" xfId="0" applyNumberFormat="1" applyFont="1" applyBorder="1" applyAlignment="1">
      <alignment horizontal="center" vertical="center"/>
    </xf>
    <xf numFmtId="164" fontId="12" fillId="0" borderId="56" xfId="1" applyNumberFormat="1" applyFont="1" applyBorder="1" applyAlignment="1">
      <alignment horizontal="center" vertical="center"/>
    </xf>
    <xf numFmtId="0" fontId="3" fillId="0" borderId="78" xfId="0" applyFont="1" applyFill="1" applyBorder="1" applyAlignment="1">
      <alignment horizontal="center"/>
    </xf>
    <xf numFmtId="0" fontId="17" fillId="5" borderId="17" xfId="0" applyFont="1" applyFill="1" applyBorder="1" applyAlignment="1">
      <alignment horizontal="center" vertical="center" wrapText="1"/>
    </xf>
    <xf numFmtId="164" fontId="20" fillId="2" borderId="65" xfId="0" applyNumberFormat="1" applyFont="1" applyFill="1" applyBorder="1" applyAlignment="1">
      <alignment horizontal="center" vertical="center"/>
    </xf>
    <xf numFmtId="0" fontId="17" fillId="5" borderId="15" xfId="0" applyFont="1" applyFill="1" applyBorder="1" applyAlignment="1">
      <alignment horizontal="center" vertical="center" wrapText="1"/>
    </xf>
    <xf numFmtId="0" fontId="53" fillId="5" borderId="16" xfId="0" applyFont="1" applyFill="1" applyBorder="1">
      <alignment horizontal="center" vertical="center"/>
    </xf>
    <xf numFmtId="1" fontId="44" fillId="0" borderId="9" xfId="0" applyNumberFormat="1" applyFont="1" applyFill="1" applyBorder="1" applyAlignment="1">
      <alignment horizontal="center" vertical="center"/>
    </xf>
    <xf numFmtId="1" fontId="44" fillId="0" borderId="10" xfId="0" applyNumberFormat="1" applyFont="1" applyFill="1" applyBorder="1" applyAlignment="1">
      <alignment horizontal="center" vertical="center"/>
    </xf>
    <xf numFmtId="1" fontId="44" fillId="0" borderId="11" xfId="0" applyNumberFormat="1" applyFont="1" applyFill="1" applyBorder="1" applyAlignment="1">
      <alignment horizontal="center" vertical="center"/>
    </xf>
    <xf numFmtId="164" fontId="0" fillId="0" borderId="0" xfId="0" applyNumberFormat="1" applyBorder="1">
      <alignment horizontal="center" vertical="center"/>
    </xf>
    <xf numFmtId="0" fontId="55" fillId="0" borderId="0" xfId="0" applyFont="1" applyBorder="1">
      <alignment horizontal="center" vertical="center"/>
    </xf>
    <xf numFmtId="1" fontId="52" fillId="0" borderId="0" xfId="0" applyNumberFormat="1" applyFont="1" applyBorder="1" applyAlignment="1">
      <alignment horizontal="center" vertical="center"/>
    </xf>
    <xf numFmtId="1" fontId="52" fillId="0" borderId="60" xfId="0" applyNumberFormat="1" applyFont="1" applyBorder="1" applyAlignment="1">
      <alignment horizontal="center" vertical="center"/>
    </xf>
    <xf numFmtId="1" fontId="52" fillId="0" borderId="59" xfId="0" applyNumberFormat="1" applyFont="1" applyBorder="1" applyAlignment="1">
      <alignment horizontal="center" vertical="center"/>
    </xf>
    <xf numFmtId="1" fontId="52" fillId="0" borderId="79" xfId="0" applyNumberFormat="1" applyFont="1" applyBorder="1" applyAlignment="1">
      <alignment horizontal="center" vertical="center"/>
    </xf>
    <xf numFmtId="164" fontId="52" fillId="0" borderId="0" xfId="0" applyNumberFormat="1" applyFont="1" applyBorder="1" applyAlignment="1">
      <alignment horizontal="center" vertical="center"/>
    </xf>
    <xf numFmtId="1" fontId="52" fillId="5" borderId="26" xfId="0" applyNumberFormat="1" applyFont="1" applyFill="1" applyBorder="1" applyAlignment="1">
      <alignment horizontal="center" vertical="center"/>
    </xf>
    <xf numFmtId="0" fontId="17" fillId="2" borderId="4" xfId="0" applyFont="1" applyFill="1" applyBorder="1" applyAlignment="1">
      <alignment horizontal="center" vertical="center" wrapText="1"/>
    </xf>
    <xf numFmtId="0" fontId="22" fillId="2" borderId="56" xfId="0" applyFont="1" applyFill="1" applyBorder="1">
      <alignment horizontal="center" vertical="center"/>
    </xf>
    <xf numFmtId="0" fontId="0" fillId="0" borderId="80" xfId="0" applyBorder="1">
      <alignment horizontal="center" vertical="center"/>
    </xf>
    <xf numFmtId="0" fontId="0" fillId="0" borderId="81" xfId="0" applyBorder="1">
      <alignment horizontal="center" vertical="center"/>
    </xf>
    <xf numFmtId="1" fontId="55" fillId="2" borderId="81" xfId="0" applyNumberFormat="1" applyFont="1" applyFill="1" applyBorder="1" applyAlignment="1">
      <alignment horizontal="center" vertical="center"/>
    </xf>
    <xf numFmtId="1" fontId="12" fillId="0" borderId="81" xfId="0" applyNumberFormat="1" applyFont="1" applyBorder="1" applyAlignment="1">
      <alignment horizontal="center" vertical="center"/>
    </xf>
    <xf numFmtId="0" fontId="12" fillId="0" borderId="81" xfId="0" applyFont="1" applyBorder="1">
      <alignment horizontal="center" vertical="center"/>
    </xf>
    <xf numFmtId="0" fontId="12" fillId="0" borderId="81" xfId="0" applyFont="1" applyBorder="1" applyAlignment="1">
      <alignment horizontal="center" vertical="center" wrapText="1"/>
    </xf>
    <xf numFmtId="0" fontId="55" fillId="2" borderId="81" xfId="0" applyFont="1" applyFill="1" applyBorder="1">
      <alignment horizontal="center" vertical="center"/>
    </xf>
    <xf numFmtId="0" fontId="0" fillId="2" borderId="81" xfId="0" applyFill="1" applyBorder="1" applyAlignment="1">
      <alignment horizontal="center" vertical="center" wrapText="1"/>
    </xf>
    <xf numFmtId="0" fontId="12" fillId="9" borderId="81" xfId="0" applyFont="1" applyFill="1" applyBorder="1">
      <alignment horizontal="center" vertical="center"/>
    </xf>
    <xf numFmtId="0" fontId="0" fillId="9" borderId="82" xfId="0" applyFill="1" applyBorder="1">
      <alignment horizontal="center" vertical="center"/>
    </xf>
    <xf numFmtId="2" fontId="12" fillId="0" borderId="56" xfId="0" applyNumberFormat="1" applyFont="1" applyBorder="1" applyAlignment="1">
      <alignment horizontal="center" vertical="center"/>
    </xf>
    <xf numFmtId="1" fontId="0" fillId="0" borderId="76" xfId="0" applyNumberFormat="1" applyFill="1" applyBorder="1" applyAlignment="1">
      <alignment horizontal="center" vertical="center"/>
    </xf>
    <xf numFmtId="1" fontId="52" fillId="2" borderId="57" xfId="0" applyNumberFormat="1" applyFont="1" applyFill="1" applyBorder="1" applyAlignment="1">
      <alignment horizontal="center" vertical="center"/>
    </xf>
    <xf numFmtId="1" fontId="52" fillId="5" borderId="71" xfId="0" applyNumberFormat="1" applyFont="1" applyFill="1" applyBorder="1" applyAlignment="1">
      <alignment horizontal="center" vertical="center"/>
    </xf>
    <xf numFmtId="1" fontId="52" fillId="5" borderId="70" xfId="0" applyNumberFormat="1" applyFont="1" applyFill="1" applyBorder="1" applyAlignment="1">
      <alignment horizontal="center" vertical="center"/>
    </xf>
    <xf numFmtId="1" fontId="52" fillId="4" borderId="71" xfId="0" applyNumberFormat="1" applyFont="1" applyFill="1" applyBorder="1" applyAlignment="1">
      <alignment horizontal="center" vertical="center"/>
    </xf>
    <xf numFmtId="164" fontId="52" fillId="4" borderId="70" xfId="0" applyNumberFormat="1" applyFont="1" applyFill="1" applyBorder="1" applyAlignment="1">
      <alignment horizontal="center" vertical="center"/>
    </xf>
    <xf numFmtId="164" fontId="52" fillId="4" borderId="57" xfId="0" applyNumberFormat="1" applyFont="1" applyFill="1" applyBorder="1" applyAlignment="1">
      <alignment horizontal="center" vertical="center"/>
    </xf>
    <xf numFmtId="1" fontId="52" fillId="2" borderId="71" xfId="0" applyNumberFormat="1" applyFont="1" applyFill="1" applyBorder="1" applyAlignment="1">
      <alignment horizontal="center" vertical="center"/>
    </xf>
    <xf numFmtId="0" fontId="0" fillId="3" borderId="60" xfId="0" applyFill="1" applyBorder="1" applyAlignment="1">
      <alignment horizontal="center" vertical="center" wrapText="1"/>
    </xf>
    <xf numFmtId="0" fontId="20" fillId="3" borderId="72" xfId="0" applyFont="1" applyFill="1" applyBorder="1" applyAlignment="1">
      <alignment horizontal="center" vertical="center" wrapText="1"/>
    </xf>
    <xf numFmtId="0" fontId="20" fillId="2" borderId="72" xfId="0" applyFont="1" applyFill="1" applyBorder="1" applyAlignment="1">
      <alignment horizontal="center" vertical="center" wrapText="1"/>
    </xf>
    <xf numFmtId="1" fontId="52" fillId="0" borderId="31" xfId="0" applyNumberFormat="1" applyFont="1" applyBorder="1" applyAlignment="1">
      <alignment horizontal="center" vertical="center"/>
    </xf>
    <xf numFmtId="0" fontId="17" fillId="5" borderId="72" xfId="0" applyFont="1" applyFill="1" applyBorder="1" applyAlignment="1">
      <alignment horizontal="center" vertical="center" wrapText="1"/>
    </xf>
    <xf numFmtId="1" fontId="52" fillId="3" borderId="57" xfId="0" applyNumberFormat="1" applyFont="1" applyFill="1" applyBorder="1" applyAlignment="1">
      <alignment horizontal="center" vertical="center"/>
    </xf>
    <xf numFmtId="164" fontId="52" fillId="2" borderId="11" xfId="0" applyNumberFormat="1" applyFont="1" applyFill="1" applyBorder="1" applyAlignment="1">
      <alignment horizontal="center" vertical="center"/>
    </xf>
    <xf numFmtId="1" fontId="52" fillId="9" borderId="69" xfId="0" applyNumberFormat="1" applyFont="1" applyFill="1" applyBorder="1" applyAlignment="1">
      <alignment horizontal="center" vertical="center"/>
    </xf>
    <xf numFmtId="0" fontId="0" fillId="4" borderId="26" xfId="0" applyFill="1" applyBorder="1" applyAlignment="1">
      <alignment horizontal="center" vertical="center" wrapText="1"/>
    </xf>
    <xf numFmtId="164" fontId="52" fillId="2" borderId="8" xfId="0" applyNumberFormat="1" applyFont="1" applyFill="1" applyBorder="1" applyAlignment="1">
      <alignment horizontal="center" vertical="center"/>
    </xf>
    <xf numFmtId="1" fontId="52" fillId="9" borderId="8" xfId="0" applyNumberFormat="1" applyFont="1" applyFill="1" applyBorder="1" applyAlignment="1">
      <alignment horizontal="center" vertical="center"/>
    </xf>
    <xf numFmtId="1" fontId="52" fillId="0" borderId="83" xfId="0" applyNumberFormat="1" applyFont="1" applyBorder="1" applyAlignment="1">
      <alignment horizontal="center" vertical="center"/>
    </xf>
    <xf numFmtId="1" fontId="52" fillId="9" borderId="59" xfId="0" applyNumberFormat="1" applyFont="1" applyFill="1" applyBorder="1" applyAlignment="1">
      <alignment horizontal="center" vertical="center"/>
    </xf>
    <xf numFmtId="164" fontId="52" fillId="9" borderId="59" xfId="0" applyNumberFormat="1" applyFont="1" applyFill="1" applyBorder="1" applyAlignment="1">
      <alignment horizontal="center" vertical="center"/>
    </xf>
    <xf numFmtId="164" fontId="52" fillId="9" borderId="11" xfId="0" applyNumberFormat="1" applyFont="1" applyFill="1" applyBorder="1" applyAlignment="1">
      <alignment horizontal="center" vertical="center"/>
    </xf>
    <xf numFmtId="164" fontId="52" fillId="9" borderId="72" xfId="0" applyNumberFormat="1" applyFont="1" applyFill="1" applyBorder="1" applyAlignment="1">
      <alignment horizontal="center" vertical="center"/>
    </xf>
    <xf numFmtId="164" fontId="52" fillId="3" borderId="11" xfId="0" applyNumberFormat="1" applyFont="1" applyFill="1" applyBorder="1" applyAlignment="1">
      <alignment horizontal="center" vertical="center"/>
    </xf>
    <xf numFmtId="0" fontId="20" fillId="4" borderId="72" xfId="0" applyFont="1" applyFill="1" applyBorder="1" applyAlignment="1">
      <alignment horizontal="center" vertical="center" wrapText="1"/>
    </xf>
    <xf numFmtId="1" fontId="52" fillId="4" borderId="9" xfId="0" applyNumberFormat="1" applyFont="1" applyFill="1" applyBorder="1" applyAlignment="1">
      <alignment horizontal="center" vertical="center"/>
    </xf>
    <xf numFmtId="1" fontId="52" fillId="8" borderId="84" xfId="0" applyNumberFormat="1" applyFont="1" applyFill="1" applyBorder="1" applyAlignment="1">
      <alignment horizontal="center" vertical="center"/>
    </xf>
    <xf numFmtId="1" fontId="52" fillId="8" borderId="85" xfId="0" applyNumberFormat="1" applyFont="1" applyFill="1" applyBorder="1" applyAlignment="1">
      <alignment horizontal="center" vertical="center"/>
    </xf>
    <xf numFmtId="0" fontId="20" fillId="8" borderId="20" xfId="0" applyFont="1" applyFill="1" applyBorder="1" applyAlignment="1">
      <alignment horizontal="center" vertical="center" wrapText="1"/>
    </xf>
    <xf numFmtId="0" fontId="21" fillId="8" borderId="76" xfId="0" applyFont="1" applyFill="1" applyBorder="1" applyAlignment="1">
      <alignment horizontal="center" vertical="center" wrapText="1"/>
    </xf>
    <xf numFmtId="164" fontId="12" fillId="0" borderId="56" xfId="0" applyNumberFormat="1" applyFont="1" applyBorder="1">
      <alignment horizontal="center" vertical="center"/>
    </xf>
    <xf numFmtId="164" fontId="52" fillId="2" borderId="56" xfId="0" applyNumberFormat="1" applyFont="1" applyFill="1" applyBorder="1">
      <alignment horizontal="center" vertical="center"/>
    </xf>
    <xf numFmtId="164" fontId="52" fillId="0" borderId="56" xfId="0" applyNumberFormat="1" applyFont="1" applyBorder="1">
      <alignment horizontal="center" vertical="center"/>
    </xf>
    <xf numFmtId="164" fontId="52" fillId="9" borderId="56" xfId="0" applyNumberFormat="1" applyFont="1" applyFill="1" applyBorder="1">
      <alignment horizontal="center" vertical="center"/>
    </xf>
    <xf numFmtId="2" fontId="52" fillId="0" borderId="21" xfId="0" applyNumberFormat="1" applyFont="1" applyBorder="1">
      <alignment horizontal="center" vertical="center"/>
    </xf>
    <xf numFmtId="0" fontId="61" fillId="0" borderId="0" xfId="0" applyFont="1" applyAlignment="1">
      <alignment horizontal="left" vertical="center" wrapText="1"/>
    </xf>
    <xf numFmtId="0" fontId="1" fillId="0" borderId="0" xfId="3" applyFont="1" applyAlignment="1">
      <alignment horizontal="left" vertical="top" wrapText="1"/>
    </xf>
    <xf numFmtId="0" fontId="1" fillId="0" borderId="0" xfId="3" applyAlignment="1">
      <alignment horizontal="left" vertical="top"/>
    </xf>
    <xf numFmtId="0" fontId="2" fillId="0" borderId="2" xfId="3" applyFont="1" applyBorder="1" applyAlignment="1">
      <alignment horizontal="center" vertical="center" wrapText="1"/>
    </xf>
    <xf numFmtId="0" fontId="2" fillId="0" borderId="53" xfId="3" applyFont="1" applyBorder="1" applyAlignment="1">
      <alignment horizontal="center" vertical="center" wrapText="1"/>
    </xf>
    <xf numFmtId="0" fontId="2" fillId="0" borderId="51" xfId="3" applyFont="1" applyBorder="1" applyAlignment="1">
      <alignment horizontal="center" vertical="center" wrapText="1"/>
    </xf>
    <xf numFmtId="0" fontId="2" fillId="0" borderId="3" xfId="3" applyFont="1" applyBorder="1" applyAlignment="1">
      <alignment horizontal="center" vertical="center" wrapText="1"/>
    </xf>
    <xf numFmtId="0" fontId="2" fillId="0" borderId="86" xfId="3" applyFont="1" applyBorder="1" applyAlignment="1">
      <alignment horizontal="center" vertical="center" wrapText="1"/>
    </xf>
    <xf numFmtId="0" fontId="2" fillId="0" borderId="49" xfId="3" applyFont="1" applyBorder="1" applyAlignment="1">
      <alignment horizontal="center" vertical="center" wrapText="1"/>
    </xf>
    <xf numFmtId="0" fontId="4" fillId="0" borderId="53" xfId="3" applyFont="1" applyBorder="1" applyAlignment="1">
      <alignment horizontal="center"/>
    </xf>
    <xf numFmtId="0" fontId="4" fillId="0" borderId="51" xfId="3" applyFont="1" applyBorder="1" applyAlignment="1">
      <alignment horizontal="center"/>
    </xf>
    <xf numFmtId="0" fontId="4" fillId="0" borderId="86" xfId="3" applyFont="1" applyBorder="1" applyAlignment="1">
      <alignment horizontal="center"/>
    </xf>
    <xf numFmtId="0" fontId="4" fillId="0" borderId="49" xfId="3" applyFont="1" applyBorder="1" applyAlignment="1">
      <alignment horizontal="center"/>
    </xf>
    <xf numFmtId="0" fontId="8" fillId="0" borderId="0" xfId="3" applyFont="1" applyAlignment="1">
      <alignment horizontal="center" wrapText="1"/>
    </xf>
    <xf numFmtId="0" fontId="6" fillId="0" borderId="0" xfId="3" applyFont="1" applyAlignment="1">
      <alignment horizontal="center" vertical="center" wrapText="1"/>
    </xf>
    <xf numFmtId="0" fontId="10" fillId="0" borderId="4" xfId="0" applyFont="1" applyBorder="1" applyAlignment="1">
      <alignment horizontal="left" wrapText="1"/>
    </xf>
    <xf numFmtId="0" fontId="10" fillId="2" borderId="4" xfId="0" applyFont="1" applyFill="1" applyBorder="1" applyAlignment="1">
      <alignment horizontal="left" wrapText="1"/>
    </xf>
    <xf numFmtId="0" fontId="10" fillId="0" borderId="4" xfId="0" applyFont="1" applyBorder="1" applyAlignment="1">
      <alignment horizontal="center" wrapText="1"/>
    </xf>
    <xf numFmtId="0" fontId="13" fillId="3" borderId="5" xfId="0" applyFont="1" applyFill="1" applyBorder="1" applyAlignment="1">
      <alignment horizontal="left" wrapText="1"/>
    </xf>
    <xf numFmtId="0" fontId="13" fillId="3" borderId="4" xfId="0" applyFont="1" applyFill="1" applyBorder="1" applyAlignment="1">
      <alignment horizontal="left" wrapText="1"/>
    </xf>
    <xf numFmtId="0" fontId="10" fillId="0" borderId="4" xfId="0" applyFont="1" applyBorder="1" applyAlignment="1">
      <alignment horizontal="center"/>
    </xf>
    <xf numFmtId="0" fontId="10" fillId="0" borderId="6" xfId="0" applyFont="1" applyBorder="1" applyAlignment="1">
      <alignment horizontal="center"/>
    </xf>
    <xf numFmtId="0" fontId="10" fillId="4" borderId="5" xfId="0" applyFont="1" applyFill="1" applyBorder="1" applyAlignment="1">
      <alignment horizontal="left" wrapText="1"/>
    </xf>
    <xf numFmtId="0" fontId="10" fillId="4" borderId="4" xfId="0" applyFont="1" applyFill="1" applyBorder="1" applyAlignment="1">
      <alignment horizontal="left" wrapText="1"/>
    </xf>
    <xf numFmtId="0" fontId="10" fillId="0" borderId="4" xfId="0" applyFont="1" applyFill="1" applyBorder="1" applyAlignment="1">
      <alignment horizontal="center"/>
    </xf>
    <xf numFmtId="0" fontId="13" fillId="2" borderId="5" xfId="0" applyFont="1" applyFill="1" applyBorder="1" applyAlignment="1">
      <alignment horizontal="left" wrapText="1"/>
    </xf>
    <xf numFmtId="0" fontId="13" fillId="2" borderId="4" xfId="0" applyFont="1" applyFill="1" applyBorder="1" applyAlignment="1">
      <alignment horizontal="left" wrapText="1"/>
    </xf>
    <xf numFmtId="0" fontId="10" fillId="0" borderId="87" xfId="0" applyFont="1" applyBorder="1" applyAlignment="1">
      <alignment horizontal="center"/>
    </xf>
    <xf numFmtId="0" fontId="10" fillId="0" borderId="0" xfId="0" applyFont="1" applyBorder="1" applyAlignment="1">
      <alignment horizontal="center"/>
    </xf>
    <xf numFmtId="0" fontId="10" fillId="0" borderId="14" xfId="0" applyFont="1" applyFill="1" applyBorder="1" applyAlignment="1">
      <alignment horizontal="center"/>
    </xf>
    <xf numFmtId="0" fontId="10" fillId="0" borderId="84" xfId="0" applyFont="1" applyFill="1" applyBorder="1" applyAlignment="1">
      <alignment horizontal="center"/>
    </xf>
    <xf numFmtId="0" fontId="10" fillId="0" borderId="64" xfId="0" applyFont="1" applyFill="1" applyBorder="1" applyAlignment="1">
      <alignment horizontal="center"/>
    </xf>
    <xf numFmtId="0" fontId="10" fillId="0" borderId="0" xfId="0" applyFont="1" applyFill="1" applyAlignment="1">
      <alignment horizontal="center"/>
    </xf>
    <xf numFmtId="0" fontId="10" fillId="2" borderId="13" xfId="0" applyFont="1" applyFill="1" applyBorder="1" applyAlignment="1">
      <alignment horizontal="left" wrapText="1"/>
    </xf>
    <xf numFmtId="0" fontId="10" fillId="0" borderId="5" xfId="0" applyFont="1" applyBorder="1" applyAlignment="1">
      <alignment horizontal="center"/>
    </xf>
    <xf numFmtId="0" fontId="11" fillId="0" borderId="7" xfId="0" applyFont="1" applyFill="1" applyBorder="1" applyAlignment="1">
      <alignment horizontal="center" wrapText="1"/>
    </xf>
    <xf numFmtId="0" fontId="11" fillId="0" borderId="50" xfId="0" applyFont="1" applyFill="1" applyBorder="1" applyAlignment="1">
      <alignment horizontal="center"/>
    </xf>
    <xf numFmtId="0" fontId="11" fillId="0" borderId="5" xfId="0" applyFont="1" applyFill="1" applyBorder="1" applyAlignment="1">
      <alignment horizontal="center"/>
    </xf>
    <xf numFmtId="0" fontId="10" fillId="0" borderId="4" xfId="0" applyFont="1" applyFill="1" applyBorder="1" applyAlignment="1">
      <alignment horizontal="center" wrapText="1"/>
    </xf>
    <xf numFmtId="0" fontId="11" fillId="0" borderId="7" xfId="0" applyFont="1" applyFill="1" applyBorder="1" applyAlignment="1">
      <alignment horizontal="center"/>
    </xf>
    <xf numFmtId="0" fontId="4" fillId="2" borderId="4" xfId="0" applyFont="1" applyFill="1" applyBorder="1" applyAlignment="1">
      <alignment horizontal="center" vertical="center"/>
    </xf>
    <xf numFmtId="0" fontId="11" fillId="2" borderId="4" xfId="4" applyFont="1" applyFill="1" applyBorder="1" applyAlignment="1">
      <alignment horizontal="center" vertical="center"/>
    </xf>
    <xf numFmtId="0" fontId="11" fillId="0" borderId="0" xfId="0" applyFont="1" applyBorder="1" applyAlignment="1">
      <alignment horizontal="right" wrapText="1"/>
    </xf>
    <xf numFmtId="0" fontId="26" fillId="0" borderId="88" xfId="4" applyFont="1" applyBorder="1" applyAlignment="1">
      <alignment horizontal="left" vertical="center" wrapText="1"/>
    </xf>
    <xf numFmtId="0" fontId="26" fillId="0" borderId="89" xfId="4" applyFont="1" applyBorder="1" applyAlignment="1">
      <alignment horizontal="left" vertical="center"/>
    </xf>
    <xf numFmtId="0" fontId="26" fillId="2" borderId="4" xfId="4" applyFont="1" applyFill="1" applyBorder="1" applyAlignment="1">
      <alignment horizontal="center" vertical="center" wrapText="1"/>
    </xf>
    <xf numFmtId="0" fontId="26" fillId="2" borderId="7" xfId="4" applyFont="1" applyFill="1" applyBorder="1" applyAlignment="1">
      <alignment horizontal="center" vertical="center"/>
    </xf>
    <xf numFmtId="0" fontId="26" fillId="2" borderId="50" xfId="4" applyFont="1" applyFill="1" applyBorder="1" applyAlignment="1">
      <alignment horizontal="center" vertical="center"/>
    </xf>
    <xf numFmtId="0" fontId="26" fillId="2" borderId="5" xfId="4" applyFont="1" applyFill="1" applyBorder="1" applyAlignment="1">
      <alignment horizontal="center" vertical="center"/>
    </xf>
    <xf numFmtId="0" fontId="11" fillId="2" borderId="7" xfId="4" applyFont="1" applyFill="1" applyBorder="1" applyAlignment="1">
      <alignment horizontal="center" vertical="center" wrapText="1"/>
    </xf>
    <xf numFmtId="0" fontId="11" fillId="2" borderId="5" xfId="4" applyFont="1" applyFill="1" applyBorder="1" applyAlignment="1">
      <alignment horizontal="center" vertical="center" wrapText="1"/>
    </xf>
    <xf numFmtId="0" fontId="4" fillId="0" borderId="53" xfId="3" applyFont="1" applyFill="1" applyBorder="1" applyAlignment="1">
      <alignment horizontal="center"/>
    </xf>
    <xf numFmtId="0" fontId="4" fillId="0" borderId="51" xfId="3" applyFont="1" applyFill="1" applyBorder="1" applyAlignment="1">
      <alignment horizontal="center"/>
    </xf>
    <xf numFmtId="0" fontId="4" fillId="0" borderId="86" xfId="3" applyFont="1" applyFill="1" applyBorder="1" applyAlignment="1">
      <alignment horizontal="center"/>
    </xf>
    <xf numFmtId="0" fontId="4" fillId="0" borderId="49" xfId="3" applyFont="1" applyFill="1" applyBorder="1" applyAlignment="1">
      <alignment horizontal="center"/>
    </xf>
  </cellXfs>
  <cellStyles count="5">
    <cellStyle name="Komma" xfId="1" builtinId="3"/>
    <cellStyle name="Link" xfId="2" builtinId="8"/>
    <cellStyle name="Standard" xfId="0" builtinId="0" customBuiltin="1"/>
    <cellStyle name="Standard 2" xfId="3"/>
    <cellStyle name="Überschrift 1" xfId="4" builtinId="1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rganizationalCharts">
  <a:themeElements>
    <a:clrScheme name="OrganizationalCharts_colors">
      <a:dk1>
        <a:srgbClr val="000000"/>
      </a:dk1>
      <a:lt1>
        <a:srgbClr val="FFFFFF"/>
      </a:lt1>
      <a:dk2>
        <a:srgbClr val="000000"/>
      </a:dk2>
      <a:lt2>
        <a:srgbClr val="FFFFFF"/>
      </a:lt2>
      <a:accent1>
        <a:srgbClr val="709600"/>
      </a:accent1>
      <a:accent2>
        <a:srgbClr val="379BA6"/>
      </a:accent2>
      <a:accent3>
        <a:srgbClr val="D95C5C"/>
      </a:accent3>
      <a:accent4>
        <a:srgbClr val="E17E3F"/>
      </a:accent4>
      <a:accent5>
        <a:srgbClr val="906990"/>
      </a:accent5>
      <a:accent6>
        <a:srgbClr val="E3B100"/>
      </a:accent6>
      <a:hlink>
        <a:srgbClr val="379BA6"/>
      </a:hlink>
      <a:folHlink>
        <a:srgbClr val="906990"/>
      </a:folHlink>
    </a:clrScheme>
    <a:fontScheme name="OrganizationalCharts_fonts">
      <a:majorFont>
        <a:latin typeface="Trebuchet MS"/>
        <a:ea typeface=""/>
        <a:cs typeface=""/>
      </a:majorFont>
      <a:minorFont>
        <a:latin typeface="Times New Roman"/>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topLeftCell="A7" workbookViewId="0">
      <selection activeCell="C10" sqref="C10:P10"/>
    </sheetView>
  </sheetViews>
  <sheetFormatPr baseColWidth="10" defaultRowHeight="12.75" x14ac:dyDescent="0.2"/>
  <cols>
    <col min="1" max="1" width="8.42578125" style="1" customWidth="1"/>
    <col min="2" max="2" width="1.140625" style="1" customWidth="1"/>
    <col min="3" max="4" width="14.7109375" style="1" customWidth="1"/>
    <col min="5" max="5" width="14.140625" style="1" customWidth="1"/>
    <col min="6" max="6" width="13.85546875" style="1" customWidth="1"/>
    <col min="7" max="7" width="0.85546875" style="1" customWidth="1"/>
    <col min="8" max="8" width="14.28515625" style="1" customWidth="1"/>
    <col min="9" max="9" width="16.140625" style="1" customWidth="1"/>
    <col min="10" max="10" width="1.140625" style="1" customWidth="1"/>
    <col min="11" max="11" width="12.5703125" style="1" customWidth="1"/>
    <col min="12" max="12" width="12.85546875" style="1" customWidth="1"/>
    <col min="13" max="13" width="11.42578125" style="1"/>
    <col min="14" max="14" width="0.85546875" style="1" customWidth="1"/>
    <col min="15" max="15" width="13.28515625" style="1" customWidth="1"/>
    <col min="16" max="16" width="13.5703125" style="1" customWidth="1"/>
    <col min="17" max="17" width="1" style="1" customWidth="1"/>
    <col min="18" max="16384" width="11.42578125" style="1"/>
  </cols>
  <sheetData>
    <row r="1" spans="1:17" ht="31.5" customHeight="1" thickBot="1" x14ac:dyDescent="0.25">
      <c r="A1" s="615" t="s">
        <v>1</v>
      </c>
      <c r="B1" s="616"/>
      <c r="C1" s="616"/>
      <c r="D1" s="616"/>
      <c r="E1" s="616"/>
      <c r="F1" s="616"/>
      <c r="G1" s="616"/>
      <c r="H1" s="616"/>
      <c r="I1" s="616"/>
      <c r="J1" s="616"/>
      <c r="K1" s="616"/>
      <c r="L1" s="616"/>
      <c r="M1" s="616"/>
      <c r="N1" s="616"/>
      <c r="O1" s="616"/>
      <c r="P1" s="616"/>
    </row>
    <row r="2" spans="1:17" ht="12.75" customHeight="1" x14ac:dyDescent="0.2">
      <c r="A2" s="617" t="s">
        <v>2</v>
      </c>
      <c r="B2" s="618"/>
      <c r="C2" s="618"/>
      <c r="D2" s="618"/>
      <c r="E2" s="618"/>
      <c r="F2" s="618"/>
      <c r="G2" s="618"/>
      <c r="H2" s="618"/>
      <c r="I2" s="618"/>
      <c r="J2" s="618"/>
      <c r="K2" s="618"/>
      <c r="L2" s="618"/>
      <c r="M2" s="618"/>
      <c r="N2" s="618"/>
      <c r="O2" s="618"/>
      <c r="P2" s="618"/>
      <c r="Q2" s="619"/>
    </row>
    <row r="3" spans="1:17" ht="30" customHeight="1" thickBot="1" x14ac:dyDescent="0.25">
      <c r="A3" s="620"/>
      <c r="B3" s="621"/>
      <c r="C3" s="621"/>
      <c r="D3" s="621"/>
      <c r="E3" s="621"/>
      <c r="F3" s="621"/>
      <c r="G3" s="621"/>
      <c r="H3" s="621"/>
      <c r="I3" s="621"/>
      <c r="J3" s="621"/>
      <c r="K3" s="621"/>
      <c r="L3" s="621"/>
      <c r="M3" s="621"/>
      <c r="N3" s="621"/>
      <c r="O3" s="621"/>
      <c r="P3" s="621"/>
      <c r="Q3" s="622"/>
    </row>
    <row r="4" spans="1:17" ht="15.75" x14ac:dyDescent="0.25">
      <c r="D4" s="2"/>
      <c r="O4" s="3" t="s">
        <v>3</v>
      </c>
      <c r="P4" s="623">
        <v>1</v>
      </c>
      <c r="Q4" s="624"/>
    </row>
    <row r="5" spans="1:17" ht="13.5" thickBot="1" x14ac:dyDescent="0.25">
      <c r="O5" s="4" t="s">
        <v>0</v>
      </c>
      <c r="P5" s="625" t="s">
        <v>4</v>
      </c>
      <c r="Q5" s="626"/>
    </row>
    <row r="7" spans="1:17" x14ac:dyDescent="0.2">
      <c r="D7" s="1" t="s">
        <v>5</v>
      </c>
      <c r="E7" s="1" t="s">
        <v>6</v>
      </c>
    </row>
    <row r="8" spans="1:17" x14ac:dyDescent="0.2">
      <c r="E8" s="1" t="s">
        <v>7</v>
      </c>
    </row>
    <row r="10" spans="1:17" ht="30" customHeight="1" x14ac:dyDescent="0.2">
      <c r="A10" s="1" t="s">
        <v>8</v>
      </c>
      <c r="B10" s="5"/>
      <c r="C10" s="628" t="s">
        <v>9</v>
      </c>
      <c r="D10" s="628"/>
      <c r="E10" s="628"/>
      <c r="F10" s="628"/>
      <c r="G10" s="628"/>
      <c r="H10" s="628"/>
      <c r="I10" s="628"/>
      <c r="J10" s="628"/>
      <c r="K10" s="628"/>
      <c r="L10" s="628"/>
      <c r="M10" s="628"/>
      <c r="N10" s="628"/>
      <c r="O10" s="628"/>
      <c r="P10" s="628"/>
      <c r="Q10" s="6"/>
    </row>
    <row r="11" spans="1:17" ht="4.5" customHeight="1" x14ac:dyDescent="0.25">
      <c r="A11" s="7"/>
      <c r="B11" s="7"/>
      <c r="C11" s="8"/>
      <c r="D11" s="7"/>
      <c r="E11" s="7"/>
      <c r="F11" s="7"/>
      <c r="G11" s="7"/>
      <c r="H11" s="9"/>
      <c r="I11" s="7"/>
      <c r="J11" s="7"/>
      <c r="K11" s="7"/>
      <c r="L11" s="7"/>
      <c r="M11" s="7"/>
      <c r="N11" s="7"/>
      <c r="O11" s="7"/>
      <c r="P11" s="7"/>
      <c r="Q11" s="7"/>
    </row>
    <row r="12" spans="1:17" ht="47.25" customHeight="1" x14ac:dyDescent="0.2">
      <c r="A12" s="1" t="s">
        <v>10</v>
      </c>
      <c r="B12" s="7"/>
      <c r="C12" s="627" t="s">
        <v>11</v>
      </c>
      <c r="D12" s="627"/>
      <c r="E12" s="627"/>
      <c r="F12" s="627"/>
      <c r="G12" s="10" t="s">
        <v>12</v>
      </c>
      <c r="H12" s="627" t="s">
        <v>13</v>
      </c>
      <c r="I12" s="627"/>
      <c r="J12" s="10"/>
      <c r="K12" s="627" t="s">
        <v>14</v>
      </c>
      <c r="L12" s="627"/>
      <c r="M12" s="627"/>
      <c r="N12" s="11"/>
      <c r="O12" s="627" t="s">
        <v>15</v>
      </c>
      <c r="P12" s="627"/>
      <c r="Q12" s="12"/>
    </row>
    <row r="13" spans="1:17" ht="5.25" customHeight="1" x14ac:dyDescent="0.2">
      <c r="A13" s="12"/>
      <c r="B13" s="7"/>
      <c r="C13" s="12"/>
      <c r="D13" s="12"/>
      <c r="E13" s="12" t="s">
        <v>16</v>
      </c>
      <c r="F13" s="12"/>
      <c r="G13" s="12"/>
      <c r="H13" s="12"/>
      <c r="I13" s="12"/>
      <c r="J13" s="12"/>
      <c r="K13" s="12"/>
      <c r="L13" s="12"/>
      <c r="M13" s="12"/>
      <c r="N13" s="12"/>
      <c r="O13" s="12"/>
      <c r="P13" s="12"/>
      <c r="Q13" s="12"/>
    </row>
    <row r="14" spans="1:17" ht="38.25" x14ac:dyDescent="0.2">
      <c r="A14" s="1" t="s">
        <v>17</v>
      </c>
      <c r="B14" s="7"/>
      <c r="C14" s="13" t="s">
        <v>18</v>
      </c>
      <c r="D14" s="13" t="s">
        <v>19</v>
      </c>
      <c r="E14" s="13" t="s">
        <v>20</v>
      </c>
      <c r="F14" s="13" t="s">
        <v>21</v>
      </c>
      <c r="G14" s="12"/>
      <c r="H14" s="13" t="s">
        <v>22</v>
      </c>
      <c r="I14" s="13" t="s">
        <v>23</v>
      </c>
      <c r="J14" s="14"/>
      <c r="K14" s="13" t="s">
        <v>24</v>
      </c>
      <c r="L14" s="13" t="s">
        <v>25</v>
      </c>
      <c r="M14" s="13" t="s">
        <v>26</v>
      </c>
      <c r="N14" s="12"/>
      <c r="O14" s="13" t="s">
        <v>27</v>
      </c>
      <c r="P14" s="13" t="s">
        <v>28</v>
      </c>
      <c r="Q14" s="12"/>
    </row>
    <row r="15" spans="1:17" ht="5.25" customHeight="1" x14ac:dyDescent="0.2">
      <c r="A15" s="14"/>
      <c r="B15" s="8"/>
      <c r="C15" s="14"/>
      <c r="D15" s="12"/>
      <c r="E15" s="12"/>
      <c r="F15" s="12"/>
      <c r="G15" s="12"/>
      <c r="H15" s="12"/>
      <c r="I15" s="12"/>
      <c r="J15" s="12"/>
      <c r="K15" s="12"/>
      <c r="L15" s="12"/>
      <c r="M15" s="12"/>
      <c r="N15" s="12"/>
      <c r="O15" s="12"/>
      <c r="P15" s="12"/>
      <c r="Q15" s="12"/>
    </row>
    <row r="16" spans="1:17" ht="64.5" customHeight="1" x14ac:dyDescent="0.2">
      <c r="A16" s="1" t="s">
        <v>29</v>
      </c>
      <c r="B16" s="7"/>
      <c r="C16" s="13" t="s">
        <v>30</v>
      </c>
      <c r="D16" s="13" t="s">
        <v>31</v>
      </c>
      <c r="E16" s="13" t="s">
        <v>32</v>
      </c>
      <c r="F16" s="13" t="s">
        <v>33</v>
      </c>
      <c r="G16" s="12"/>
      <c r="H16" s="13" t="s">
        <v>34</v>
      </c>
      <c r="I16" s="13" t="s">
        <v>35</v>
      </c>
      <c r="J16" s="12"/>
      <c r="N16" s="12"/>
      <c r="O16" s="13" t="s">
        <v>36</v>
      </c>
      <c r="P16" s="13" t="s">
        <v>37</v>
      </c>
      <c r="Q16" s="12"/>
    </row>
    <row r="17" spans="2:17" x14ac:dyDescent="0.2">
      <c r="B17" s="7"/>
      <c r="C17" s="5"/>
      <c r="D17" s="5"/>
      <c r="E17" s="5"/>
      <c r="F17" s="5"/>
      <c r="G17" s="7"/>
      <c r="H17" s="5"/>
      <c r="I17" s="5"/>
      <c r="J17" s="7"/>
      <c r="K17" s="5"/>
      <c r="L17" s="5"/>
      <c r="M17" s="5"/>
      <c r="N17" s="7"/>
      <c r="O17" s="5"/>
      <c r="P17" s="5"/>
      <c r="Q17" s="7"/>
    </row>
    <row r="18" spans="2:17" ht="38.25" x14ac:dyDescent="0.2">
      <c r="B18" s="7"/>
      <c r="C18" s="13" t="s">
        <v>38</v>
      </c>
      <c r="D18" s="13" t="s">
        <v>39</v>
      </c>
      <c r="E18" s="13" t="s">
        <v>40</v>
      </c>
      <c r="F18" s="13" t="s">
        <v>41</v>
      </c>
      <c r="G18" s="12"/>
      <c r="H18" s="13" t="s">
        <v>42</v>
      </c>
      <c r="I18" s="13" t="s">
        <v>43</v>
      </c>
      <c r="J18" s="12"/>
      <c r="N18" s="12"/>
      <c r="O18" s="13" t="s">
        <v>44</v>
      </c>
      <c r="P18" s="13" t="s">
        <v>45</v>
      </c>
      <c r="Q18" s="12"/>
    </row>
    <row r="19" spans="2:17" x14ac:dyDescent="0.2">
      <c r="B19" s="7"/>
      <c r="G19" s="12"/>
      <c r="J19" s="12"/>
      <c r="N19" s="12"/>
      <c r="Q19" s="12"/>
    </row>
    <row r="20" spans="2:17" ht="38.25" x14ac:dyDescent="0.2">
      <c r="B20" s="7"/>
      <c r="C20" s="13" t="s">
        <v>46</v>
      </c>
      <c r="D20" s="13" t="s">
        <v>47</v>
      </c>
      <c r="E20" s="13" t="s">
        <v>48</v>
      </c>
      <c r="G20" s="12"/>
      <c r="I20" s="13" t="s">
        <v>49</v>
      </c>
      <c r="J20" s="12"/>
      <c r="N20" s="12"/>
      <c r="P20" s="13" t="s">
        <v>50</v>
      </c>
      <c r="Q20" s="12"/>
    </row>
    <row r="21" spans="2:17" x14ac:dyDescent="0.2">
      <c r="B21" s="7"/>
      <c r="G21" s="12"/>
      <c r="J21" s="12"/>
      <c r="N21" s="12"/>
      <c r="Q21" s="12"/>
    </row>
    <row r="22" spans="2:17" ht="38.25" x14ac:dyDescent="0.2">
      <c r="B22" s="7"/>
      <c r="C22" s="13" t="s">
        <v>51</v>
      </c>
      <c r="E22" s="13" t="s">
        <v>52</v>
      </c>
      <c r="G22" s="12"/>
      <c r="J22" s="12"/>
      <c r="N22" s="12"/>
      <c r="Q22" s="12"/>
    </row>
  </sheetData>
  <mergeCells count="9">
    <mergeCell ref="A1:P1"/>
    <mergeCell ref="A2:Q3"/>
    <mergeCell ref="P4:Q4"/>
    <mergeCell ref="P5:Q5"/>
    <mergeCell ref="C12:F12"/>
    <mergeCell ref="H12:I12"/>
    <mergeCell ref="K12:M12"/>
    <mergeCell ref="O12:P12"/>
    <mergeCell ref="C10:P10"/>
  </mergeCells>
  <phoneticPr fontId="19" type="noConversion"/>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5"/>
  <sheetViews>
    <sheetView workbookViewId="0">
      <selection activeCell="B33" sqref="B33"/>
    </sheetView>
  </sheetViews>
  <sheetFormatPr baseColWidth="10" defaultRowHeight="15" x14ac:dyDescent="0.3"/>
  <cols>
    <col min="2" max="2" width="105.85546875" customWidth="1"/>
    <col min="5" max="5" width="5.5703125" customWidth="1"/>
    <col min="6" max="6" width="6.7109375" customWidth="1"/>
  </cols>
  <sheetData>
    <row r="1" spans="1:6" s="1" customFormat="1" ht="31.5" customHeight="1" thickBot="1" x14ac:dyDescent="0.25">
      <c r="A1" s="615" t="s">
        <v>1</v>
      </c>
      <c r="B1" s="616"/>
      <c r="C1" s="616"/>
      <c r="D1" s="616"/>
      <c r="E1" s="616"/>
    </row>
    <row r="2" spans="1:6" s="1" customFormat="1" ht="12.75" customHeight="1" x14ac:dyDescent="0.2">
      <c r="A2" s="617" t="s">
        <v>200</v>
      </c>
      <c r="B2" s="618"/>
      <c r="C2" s="618"/>
      <c r="D2" s="618"/>
      <c r="E2" s="618"/>
      <c r="F2" s="619"/>
    </row>
    <row r="3" spans="1:6" s="1" customFormat="1" ht="30" customHeight="1" thickBot="1" x14ac:dyDescent="0.25">
      <c r="A3" s="620"/>
      <c r="B3" s="621"/>
      <c r="C3" s="621"/>
      <c r="D3" s="621"/>
      <c r="E3" s="621"/>
      <c r="F3" s="622"/>
    </row>
    <row r="4" spans="1:6" s="1" customFormat="1" ht="12.75" x14ac:dyDescent="0.2">
      <c r="D4" s="3" t="s">
        <v>3</v>
      </c>
      <c r="E4" s="623">
        <v>1</v>
      </c>
      <c r="F4" s="624"/>
    </row>
    <row r="5" spans="1:6" s="1" customFormat="1" ht="13.5" thickBot="1" x14ac:dyDescent="0.25">
      <c r="D5" s="4" t="s">
        <v>0</v>
      </c>
      <c r="E5" s="625" t="s">
        <v>4</v>
      </c>
      <c r="F5" s="626"/>
    </row>
    <row r="7" spans="1:6" x14ac:dyDescent="0.3">
      <c r="B7" s="16" t="s">
        <v>53</v>
      </c>
    </row>
    <row r="8" spans="1:6" ht="24" x14ac:dyDescent="0.3">
      <c r="B8" s="17" t="s">
        <v>54</v>
      </c>
    </row>
    <row r="9" spans="1:6" ht="9.75" customHeight="1" x14ac:dyDescent="0.3">
      <c r="B9" s="18"/>
    </row>
    <row r="10" spans="1:6" ht="91.5" customHeight="1" x14ac:dyDescent="0.3">
      <c r="B10" s="17" t="s">
        <v>463</v>
      </c>
    </row>
    <row r="11" spans="1:6" ht="84" customHeight="1" x14ac:dyDescent="0.3">
      <c r="B11" s="17" t="s">
        <v>464</v>
      </c>
    </row>
    <row r="12" spans="1:6" ht="28.5" customHeight="1" x14ac:dyDescent="0.3">
      <c r="B12" s="17" t="s">
        <v>465</v>
      </c>
    </row>
    <row r="13" spans="1:6" ht="9.75" customHeight="1" x14ac:dyDescent="0.3">
      <c r="B13" s="17"/>
    </row>
    <row r="14" spans="1:6" x14ac:dyDescent="0.3">
      <c r="B14" s="19" t="s">
        <v>56</v>
      </c>
    </row>
    <row r="15" spans="1:6" x14ac:dyDescent="0.3">
      <c r="B15" s="21" t="s">
        <v>55</v>
      </c>
    </row>
    <row r="16" spans="1:6" x14ac:dyDescent="0.3">
      <c r="B16" s="20" t="s">
        <v>466</v>
      </c>
    </row>
    <row r="17" spans="1:2" ht="36" x14ac:dyDescent="0.3">
      <c r="B17" s="22" t="s">
        <v>467</v>
      </c>
    </row>
    <row r="18" spans="1:2" x14ac:dyDescent="0.3">
      <c r="B18" s="19" t="s">
        <v>468</v>
      </c>
    </row>
    <row r="19" spans="1:2" x14ac:dyDescent="0.3">
      <c r="B19" s="21" t="s">
        <v>57</v>
      </c>
    </row>
    <row r="20" spans="1:2" x14ac:dyDescent="0.3">
      <c r="B20" s="18"/>
    </row>
    <row r="21" spans="1:2" x14ac:dyDescent="0.3">
      <c r="B21" s="18" t="s">
        <v>469</v>
      </c>
    </row>
    <row r="22" spans="1:2" x14ac:dyDescent="0.3">
      <c r="B22" s="18"/>
    </row>
    <row r="23" spans="1:2" x14ac:dyDescent="0.3">
      <c r="B23" s="18"/>
    </row>
    <row r="24" spans="1:2" ht="21" x14ac:dyDescent="0.3">
      <c r="B24" s="614" t="s">
        <v>98</v>
      </c>
    </row>
    <row r="25" spans="1:2" x14ac:dyDescent="0.3">
      <c r="B25" s="55" t="s">
        <v>470</v>
      </c>
    </row>
    <row r="26" spans="1:2" x14ac:dyDescent="0.3">
      <c r="B26" s="55"/>
    </row>
    <row r="27" spans="1:2" x14ac:dyDescent="0.3">
      <c r="B27" s="55"/>
    </row>
    <row r="28" spans="1:2" x14ac:dyDescent="0.3">
      <c r="B28" s="18"/>
    </row>
    <row r="29" spans="1:2" x14ac:dyDescent="0.3">
      <c r="B29" s="18"/>
    </row>
    <row r="30" spans="1:2" x14ac:dyDescent="0.3">
      <c r="A30" s="144"/>
      <c r="B30" s="145"/>
    </row>
    <row r="31" spans="1:2" x14ac:dyDescent="0.2">
      <c r="B31" s="69"/>
    </row>
    <row r="32" spans="1:2" x14ac:dyDescent="0.3">
      <c r="B32" s="18"/>
    </row>
    <row r="33" spans="2:2" x14ac:dyDescent="0.3">
      <c r="B33" s="18"/>
    </row>
    <row r="34" spans="2:2" x14ac:dyDescent="0.3">
      <c r="B34" s="18"/>
    </row>
    <row r="35" spans="2:2" x14ac:dyDescent="0.3">
      <c r="B35" s="18"/>
    </row>
    <row r="36" spans="2:2" x14ac:dyDescent="0.3">
      <c r="B36" s="18"/>
    </row>
    <row r="37" spans="2:2" x14ac:dyDescent="0.3">
      <c r="B37" s="18"/>
    </row>
    <row r="38" spans="2:2" x14ac:dyDescent="0.3">
      <c r="B38" s="18"/>
    </row>
    <row r="39" spans="2:2" x14ac:dyDescent="0.3">
      <c r="B39" s="18"/>
    </row>
    <row r="40" spans="2:2" x14ac:dyDescent="0.3">
      <c r="B40" s="18"/>
    </row>
    <row r="41" spans="2:2" x14ac:dyDescent="0.3">
      <c r="B41" s="18"/>
    </row>
    <row r="42" spans="2:2" x14ac:dyDescent="0.3">
      <c r="B42" s="18"/>
    </row>
    <row r="43" spans="2:2" x14ac:dyDescent="0.3">
      <c r="B43" s="18"/>
    </row>
    <row r="44" spans="2:2" x14ac:dyDescent="0.3">
      <c r="B44" s="18"/>
    </row>
    <row r="45" spans="2:2" x14ac:dyDescent="0.3">
      <c r="B45" s="18"/>
    </row>
    <row r="46" spans="2:2" x14ac:dyDescent="0.3">
      <c r="B46" s="18"/>
    </row>
    <row r="47" spans="2:2" x14ac:dyDescent="0.3">
      <c r="B47" s="18"/>
    </row>
    <row r="48" spans="2:2" x14ac:dyDescent="0.3">
      <c r="B48" s="18"/>
    </row>
    <row r="49" spans="2:2" x14ac:dyDescent="0.3">
      <c r="B49" s="18"/>
    </row>
    <row r="50" spans="2:2" x14ac:dyDescent="0.3">
      <c r="B50" s="18"/>
    </row>
    <row r="51" spans="2:2" x14ac:dyDescent="0.3">
      <c r="B51" s="18"/>
    </row>
    <row r="52" spans="2:2" x14ac:dyDescent="0.3">
      <c r="B52" s="18"/>
    </row>
    <row r="53" spans="2:2" x14ac:dyDescent="0.3">
      <c r="B53" s="18"/>
    </row>
    <row r="54" spans="2:2" x14ac:dyDescent="0.3">
      <c r="B54" s="18"/>
    </row>
    <row r="55" spans="2:2" x14ac:dyDescent="0.3">
      <c r="B55" s="18"/>
    </row>
    <row r="56" spans="2:2" x14ac:dyDescent="0.3">
      <c r="B56" s="18"/>
    </row>
    <row r="57" spans="2:2" x14ac:dyDescent="0.3">
      <c r="B57" s="18"/>
    </row>
    <row r="58" spans="2:2" x14ac:dyDescent="0.3">
      <c r="B58" s="18"/>
    </row>
    <row r="59" spans="2:2" x14ac:dyDescent="0.3">
      <c r="B59" s="18"/>
    </row>
    <row r="60" spans="2:2" x14ac:dyDescent="0.3">
      <c r="B60" s="18"/>
    </row>
    <row r="61" spans="2:2" x14ac:dyDescent="0.3">
      <c r="B61" s="18"/>
    </row>
    <row r="62" spans="2:2" x14ac:dyDescent="0.3">
      <c r="B62" s="18"/>
    </row>
    <row r="63" spans="2:2" x14ac:dyDescent="0.3">
      <c r="B63" s="18"/>
    </row>
    <row r="64" spans="2:2" x14ac:dyDescent="0.3">
      <c r="B64" s="18"/>
    </row>
    <row r="65" spans="2:2" x14ac:dyDescent="0.3">
      <c r="B65" s="18"/>
    </row>
    <row r="66" spans="2:2" x14ac:dyDescent="0.3">
      <c r="B66" s="18"/>
    </row>
    <row r="67" spans="2:2" x14ac:dyDescent="0.3">
      <c r="B67" s="18"/>
    </row>
    <row r="68" spans="2:2" x14ac:dyDescent="0.3">
      <c r="B68" s="18"/>
    </row>
    <row r="69" spans="2:2" x14ac:dyDescent="0.3">
      <c r="B69" s="18"/>
    </row>
    <row r="70" spans="2:2" x14ac:dyDescent="0.3">
      <c r="B70" s="18"/>
    </row>
    <row r="71" spans="2:2" x14ac:dyDescent="0.3">
      <c r="B71" s="18"/>
    </row>
    <row r="72" spans="2:2" x14ac:dyDescent="0.3">
      <c r="B72" s="18"/>
    </row>
    <row r="73" spans="2:2" x14ac:dyDescent="0.3">
      <c r="B73" s="18"/>
    </row>
    <row r="74" spans="2:2" x14ac:dyDescent="0.3">
      <c r="B74" s="18"/>
    </row>
    <row r="75" spans="2:2" x14ac:dyDescent="0.3">
      <c r="B75" s="18"/>
    </row>
    <row r="76" spans="2:2" x14ac:dyDescent="0.3">
      <c r="B76" s="18"/>
    </row>
    <row r="77" spans="2:2" x14ac:dyDescent="0.3">
      <c r="B77" s="18"/>
    </row>
    <row r="78" spans="2:2" x14ac:dyDescent="0.3">
      <c r="B78" s="18"/>
    </row>
    <row r="79" spans="2:2" x14ac:dyDescent="0.3">
      <c r="B79" s="18"/>
    </row>
    <row r="80" spans="2:2" x14ac:dyDescent="0.3">
      <c r="B80" s="18"/>
    </row>
    <row r="81" spans="2:2" x14ac:dyDescent="0.3">
      <c r="B81" s="18"/>
    </row>
    <row r="82" spans="2:2" x14ac:dyDescent="0.3">
      <c r="B82" s="18"/>
    </row>
    <row r="83" spans="2:2" x14ac:dyDescent="0.3">
      <c r="B83" s="18"/>
    </row>
    <row r="84" spans="2:2" x14ac:dyDescent="0.3">
      <c r="B84" s="18"/>
    </row>
    <row r="85" spans="2:2" x14ac:dyDescent="0.3">
      <c r="B85" s="18"/>
    </row>
    <row r="86" spans="2:2" x14ac:dyDescent="0.3">
      <c r="B86" s="18"/>
    </row>
    <row r="87" spans="2:2" x14ac:dyDescent="0.3">
      <c r="B87" s="18"/>
    </row>
    <row r="88" spans="2:2" x14ac:dyDescent="0.3">
      <c r="B88" s="18"/>
    </row>
    <row r="89" spans="2:2" x14ac:dyDescent="0.3">
      <c r="B89" s="18"/>
    </row>
    <row r="90" spans="2:2" x14ac:dyDescent="0.3">
      <c r="B90" s="18"/>
    </row>
    <row r="91" spans="2:2" x14ac:dyDescent="0.3">
      <c r="B91" s="18"/>
    </row>
    <row r="92" spans="2:2" x14ac:dyDescent="0.3">
      <c r="B92" s="18"/>
    </row>
    <row r="93" spans="2:2" x14ac:dyDescent="0.3">
      <c r="B93" s="18"/>
    </row>
    <row r="94" spans="2:2" x14ac:dyDescent="0.3">
      <c r="B94" s="18"/>
    </row>
    <row r="95" spans="2:2" x14ac:dyDescent="0.3">
      <c r="B95" s="18"/>
    </row>
    <row r="96" spans="2:2" x14ac:dyDescent="0.3">
      <c r="B96" s="18"/>
    </row>
    <row r="97" spans="2:2" x14ac:dyDescent="0.3">
      <c r="B97" s="18"/>
    </row>
    <row r="98" spans="2:2" x14ac:dyDescent="0.3">
      <c r="B98" s="18"/>
    </row>
    <row r="99" spans="2:2" x14ac:dyDescent="0.3">
      <c r="B99" s="18"/>
    </row>
    <row r="100" spans="2:2" x14ac:dyDescent="0.3">
      <c r="B100" s="18"/>
    </row>
    <row r="101" spans="2:2" x14ac:dyDescent="0.3">
      <c r="B101" s="18"/>
    </row>
    <row r="102" spans="2:2" x14ac:dyDescent="0.3">
      <c r="B102" s="18"/>
    </row>
    <row r="103" spans="2:2" x14ac:dyDescent="0.3">
      <c r="B103" s="18"/>
    </row>
    <row r="104" spans="2:2" x14ac:dyDescent="0.3">
      <c r="B104" s="18"/>
    </row>
    <row r="105" spans="2:2" x14ac:dyDescent="0.3">
      <c r="B105" s="18"/>
    </row>
    <row r="106" spans="2:2" x14ac:dyDescent="0.3">
      <c r="B106" s="18"/>
    </row>
    <row r="107" spans="2:2" x14ac:dyDescent="0.3">
      <c r="B107" s="18"/>
    </row>
    <row r="108" spans="2:2" x14ac:dyDescent="0.3">
      <c r="B108" s="18"/>
    </row>
    <row r="109" spans="2:2" x14ac:dyDescent="0.3">
      <c r="B109" s="15"/>
    </row>
    <row r="110" spans="2:2" x14ac:dyDescent="0.3">
      <c r="B110" s="15"/>
    </row>
    <row r="111" spans="2:2" x14ac:dyDescent="0.3">
      <c r="B111" s="15"/>
    </row>
    <row r="112" spans="2:2" x14ac:dyDescent="0.3">
      <c r="B112" s="15"/>
    </row>
    <row r="113" spans="2:2" x14ac:dyDescent="0.3">
      <c r="B113" s="15"/>
    </row>
    <row r="114" spans="2:2" x14ac:dyDescent="0.3">
      <c r="B114" s="15"/>
    </row>
    <row r="115" spans="2:2" x14ac:dyDescent="0.3">
      <c r="B115" s="15"/>
    </row>
    <row r="116" spans="2:2" x14ac:dyDescent="0.3">
      <c r="B116" s="15"/>
    </row>
    <row r="117" spans="2:2" x14ac:dyDescent="0.3">
      <c r="B117" s="15"/>
    </row>
    <row r="118" spans="2:2" x14ac:dyDescent="0.3">
      <c r="B118" s="15"/>
    </row>
    <row r="119" spans="2:2" x14ac:dyDescent="0.3">
      <c r="B119" s="15"/>
    </row>
    <row r="120" spans="2:2" x14ac:dyDescent="0.3">
      <c r="B120" s="15"/>
    </row>
    <row r="121" spans="2:2" x14ac:dyDescent="0.3">
      <c r="B121" s="15"/>
    </row>
    <row r="122" spans="2:2" x14ac:dyDescent="0.3">
      <c r="B122" s="15"/>
    </row>
    <row r="123" spans="2:2" x14ac:dyDescent="0.3">
      <c r="B123" s="15"/>
    </row>
    <row r="124" spans="2:2" x14ac:dyDescent="0.3">
      <c r="B124" s="15"/>
    </row>
    <row r="125" spans="2:2" x14ac:dyDescent="0.3">
      <c r="B125" s="15"/>
    </row>
    <row r="126" spans="2:2" x14ac:dyDescent="0.3">
      <c r="B126" s="15"/>
    </row>
    <row r="127" spans="2:2" x14ac:dyDescent="0.3">
      <c r="B127" s="15"/>
    </row>
    <row r="128" spans="2:2" x14ac:dyDescent="0.3">
      <c r="B128" s="15"/>
    </row>
    <row r="129" spans="2:2" x14ac:dyDescent="0.3">
      <c r="B129" s="15"/>
    </row>
    <row r="130" spans="2:2" x14ac:dyDescent="0.3">
      <c r="B130" s="15"/>
    </row>
    <row r="131" spans="2:2" x14ac:dyDescent="0.3">
      <c r="B131" s="15"/>
    </row>
    <row r="132" spans="2:2" x14ac:dyDescent="0.3">
      <c r="B132" s="15"/>
    </row>
    <row r="133" spans="2:2" x14ac:dyDescent="0.3">
      <c r="B133" s="15"/>
    </row>
    <row r="134" spans="2:2" x14ac:dyDescent="0.3">
      <c r="B134" s="15"/>
    </row>
    <row r="135" spans="2:2" x14ac:dyDescent="0.3">
      <c r="B135" s="15"/>
    </row>
    <row r="136" spans="2:2" x14ac:dyDescent="0.3">
      <c r="B136" s="15"/>
    </row>
    <row r="137" spans="2:2" x14ac:dyDescent="0.3">
      <c r="B137" s="15"/>
    </row>
    <row r="138" spans="2:2" x14ac:dyDescent="0.3">
      <c r="B138" s="15"/>
    </row>
    <row r="139" spans="2:2" x14ac:dyDescent="0.3">
      <c r="B139" s="15"/>
    </row>
    <row r="140" spans="2:2" x14ac:dyDescent="0.3">
      <c r="B140" s="15"/>
    </row>
    <row r="141" spans="2:2" x14ac:dyDescent="0.3">
      <c r="B141" s="15"/>
    </row>
    <row r="142" spans="2:2" x14ac:dyDescent="0.3">
      <c r="B142" s="15"/>
    </row>
    <row r="143" spans="2:2" x14ac:dyDescent="0.3">
      <c r="B143" s="15"/>
    </row>
    <row r="144" spans="2:2" x14ac:dyDescent="0.3">
      <c r="B144" s="15"/>
    </row>
    <row r="145" spans="2:2" x14ac:dyDescent="0.3">
      <c r="B145" s="15"/>
    </row>
    <row r="146" spans="2:2" x14ac:dyDescent="0.3">
      <c r="B146" s="15"/>
    </row>
    <row r="147" spans="2:2" x14ac:dyDescent="0.3">
      <c r="B147" s="15"/>
    </row>
    <row r="148" spans="2:2" x14ac:dyDescent="0.3">
      <c r="B148" s="15"/>
    </row>
    <row r="149" spans="2:2" x14ac:dyDescent="0.3">
      <c r="B149" s="15"/>
    </row>
    <row r="150" spans="2:2" x14ac:dyDescent="0.3">
      <c r="B150" s="15"/>
    </row>
    <row r="151" spans="2:2" x14ac:dyDescent="0.3">
      <c r="B151" s="15"/>
    </row>
    <row r="152" spans="2:2" x14ac:dyDescent="0.3">
      <c r="B152" s="15"/>
    </row>
    <row r="153" spans="2:2" x14ac:dyDescent="0.3">
      <c r="B153" s="15"/>
    </row>
    <row r="154" spans="2:2" x14ac:dyDescent="0.3">
      <c r="B154" s="15"/>
    </row>
    <row r="155" spans="2:2" x14ac:dyDescent="0.3">
      <c r="B155" s="15"/>
    </row>
    <row r="156" spans="2:2" x14ac:dyDescent="0.3">
      <c r="B156" s="15"/>
    </row>
    <row r="157" spans="2:2" x14ac:dyDescent="0.3">
      <c r="B157" s="15"/>
    </row>
    <row r="158" spans="2:2" x14ac:dyDescent="0.3">
      <c r="B158" s="15"/>
    </row>
    <row r="159" spans="2:2" x14ac:dyDescent="0.3">
      <c r="B159" s="15"/>
    </row>
    <row r="160" spans="2:2" x14ac:dyDescent="0.3">
      <c r="B160" s="15"/>
    </row>
    <row r="161" spans="2:2" x14ac:dyDescent="0.3">
      <c r="B161" s="15"/>
    </row>
    <row r="162" spans="2:2" x14ac:dyDescent="0.3">
      <c r="B162" s="15"/>
    </row>
    <row r="163" spans="2:2" x14ac:dyDescent="0.3">
      <c r="B163" s="15"/>
    </row>
    <row r="164" spans="2:2" x14ac:dyDescent="0.3">
      <c r="B164" s="15"/>
    </row>
    <row r="165" spans="2:2" x14ac:dyDescent="0.3">
      <c r="B165" s="15"/>
    </row>
    <row r="166" spans="2:2" x14ac:dyDescent="0.3">
      <c r="B166" s="15"/>
    </row>
    <row r="167" spans="2:2" x14ac:dyDescent="0.3">
      <c r="B167" s="15"/>
    </row>
    <row r="168" spans="2:2" x14ac:dyDescent="0.3">
      <c r="B168" s="15"/>
    </row>
    <row r="169" spans="2:2" x14ac:dyDescent="0.3">
      <c r="B169" s="15"/>
    </row>
    <row r="170" spans="2:2" x14ac:dyDescent="0.3">
      <c r="B170" s="15"/>
    </row>
    <row r="171" spans="2:2" x14ac:dyDescent="0.3">
      <c r="B171" s="15"/>
    </row>
    <row r="172" spans="2:2" x14ac:dyDescent="0.3">
      <c r="B172" s="15"/>
    </row>
    <row r="173" spans="2:2" x14ac:dyDescent="0.3">
      <c r="B173" s="15"/>
    </row>
    <row r="174" spans="2:2" x14ac:dyDescent="0.3">
      <c r="B174" s="15"/>
    </row>
    <row r="175" spans="2:2" x14ac:dyDescent="0.3">
      <c r="B175" s="15"/>
    </row>
    <row r="176" spans="2:2" x14ac:dyDescent="0.3">
      <c r="B176" s="15"/>
    </row>
    <row r="177" spans="2:2" x14ac:dyDescent="0.3">
      <c r="B177" s="15"/>
    </row>
    <row r="178" spans="2:2" x14ac:dyDescent="0.3">
      <c r="B178" s="15"/>
    </row>
    <row r="179" spans="2:2" x14ac:dyDescent="0.3">
      <c r="B179" s="15"/>
    </row>
    <row r="180" spans="2:2" x14ac:dyDescent="0.3">
      <c r="B180" s="15"/>
    </row>
    <row r="181" spans="2:2" x14ac:dyDescent="0.3">
      <c r="B181" s="15"/>
    </row>
    <row r="182" spans="2:2" x14ac:dyDescent="0.3">
      <c r="B182" s="15"/>
    </row>
    <row r="183" spans="2:2" x14ac:dyDescent="0.3">
      <c r="B183" s="15"/>
    </row>
    <row r="184" spans="2:2" x14ac:dyDescent="0.3">
      <c r="B184" s="15"/>
    </row>
    <row r="185" spans="2:2" x14ac:dyDescent="0.3">
      <c r="B185" s="15"/>
    </row>
  </sheetData>
  <mergeCells count="4">
    <mergeCell ref="A1:E1"/>
    <mergeCell ref="E4:F4"/>
    <mergeCell ref="E5:F5"/>
    <mergeCell ref="A2:F3"/>
  </mergeCells>
  <phoneticPr fontId="19" type="noConversion"/>
  <pageMargins left="0.7" right="0.7" top="0.78740157499999996" bottom="0.78740157499999996"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workbookViewId="0">
      <selection activeCell="J16" sqref="J16"/>
    </sheetView>
  </sheetViews>
  <sheetFormatPr baseColWidth="10" defaultRowHeight="15" x14ac:dyDescent="0.3"/>
  <sheetData>
    <row r="1" spans="1:14" ht="15.75" thickBot="1" x14ac:dyDescent="0.25">
      <c r="A1" s="615" t="s">
        <v>1</v>
      </c>
      <c r="B1" s="616"/>
      <c r="C1" s="616"/>
      <c r="D1" s="616"/>
      <c r="E1" s="616"/>
      <c r="F1" s="616"/>
      <c r="G1" s="616"/>
      <c r="H1" s="616"/>
      <c r="I1" s="616"/>
      <c r="J1" s="616"/>
      <c r="K1" s="6"/>
      <c r="L1" s="24"/>
      <c r="M1" s="24"/>
      <c r="N1" s="24"/>
    </row>
    <row r="2" spans="1:14" x14ac:dyDescent="0.2">
      <c r="A2" s="617" t="s">
        <v>204</v>
      </c>
      <c r="B2" s="618"/>
      <c r="C2" s="618"/>
      <c r="D2" s="618"/>
      <c r="E2" s="618"/>
      <c r="F2" s="618"/>
      <c r="G2" s="618"/>
      <c r="H2" s="618"/>
      <c r="I2" s="618"/>
      <c r="J2" s="618"/>
      <c r="K2" s="619"/>
      <c r="L2" s="24"/>
      <c r="M2" s="72" t="s">
        <v>3</v>
      </c>
      <c r="N2" s="74">
        <v>1</v>
      </c>
    </row>
    <row r="3" spans="1:14" ht="45.75" thickBot="1" x14ac:dyDescent="0.25">
      <c r="A3" s="620"/>
      <c r="B3" s="621"/>
      <c r="C3" s="621"/>
      <c r="D3" s="621"/>
      <c r="E3" s="621"/>
      <c r="F3" s="621"/>
      <c r="G3" s="621"/>
      <c r="H3" s="621"/>
      <c r="I3" s="621"/>
      <c r="J3" s="621"/>
      <c r="K3" s="622"/>
      <c r="L3" s="24"/>
      <c r="M3" s="72" t="s">
        <v>0</v>
      </c>
      <c r="N3" s="75" t="s">
        <v>106</v>
      </c>
    </row>
    <row r="6" spans="1:14" x14ac:dyDescent="0.2">
      <c r="A6" s="29" t="s">
        <v>8</v>
      </c>
      <c r="B6" s="29" t="s">
        <v>10</v>
      </c>
      <c r="C6" s="29" t="s">
        <v>17</v>
      </c>
      <c r="D6" s="29" t="s">
        <v>29</v>
      </c>
    </row>
    <row r="7" spans="1:14" x14ac:dyDescent="0.2">
      <c r="A7" s="638"/>
      <c r="B7" s="639" t="s">
        <v>62</v>
      </c>
      <c r="C7" s="640"/>
      <c r="D7" s="640"/>
    </row>
    <row r="8" spans="1:14" x14ac:dyDescent="0.2">
      <c r="A8" s="638"/>
      <c r="B8" s="97"/>
      <c r="C8" s="98"/>
      <c r="D8" s="98"/>
    </row>
    <row r="9" spans="1:14" x14ac:dyDescent="0.2">
      <c r="A9" s="638"/>
      <c r="B9" s="32"/>
      <c r="C9" s="630" t="s">
        <v>64</v>
      </c>
      <c r="D9" s="630"/>
    </row>
    <row r="10" spans="1:14" ht="24" x14ac:dyDescent="0.2">
      <c r="A10" s="638"/>
      <c r="B10" s="641"/>
      <c r="C10" s="631"/>
      <c r="D10" s="34" t="s">
        <v>70</v>
      </c>
    </row>
    <row r="11" spans="1:14" ht="36" x14ac:dyDescent="0.2">
      <c r="A11" s="638"/>
      <c r="B11" s="642"/>
      <c r="C11" s="631"/>
      <c r="D11" s="34" t="s">
        <v>71</v>
      </c>
    </row>
    <row r="12" spans="1:14" ht="24" x14ac:dyDescent="0.2">
      <c r="A12" s="638"/>
      <c r="B12" s="642"/>
      <c r="C12" s="631"/>
      <c r="D12" s="34" t="s">
        <v>72</v>
      </c>
    </row>
    <row r="13" spans="1:14" ht="24" x14ac:dyDescent="0.2">
      <c r="A13" s="638"/>
      <c r="B13" s="642"/>
      <c r="C13" s="631"/>
      <c r="D13" s="34" t="s">
        <v>73</v>
      </c>
    </row>
    <row r="14" spans="1:14" x14ac:dyDescent="0.2">
      <c r="A14" s="638"/>
      <c r="B14" s="642"/>
      <c r="C14" s="631"/>
      <c r="D14" s="34"/>
    </row>
    <row r="15" spans="1:14" x14ac:dyDescent="0.2">
      <c r="A15" s="638"/>
      <c r="B15" s="642"/>
      <c r="C15" s="630" t="s">
        <v>65</v>
      </c>
      <c r="D15" s="630"/>
    </row>
    <row r="16" spans="1:14" ht="36" x14ac:dyDescent="0.2">
      <c r="A16" s="638"/>
      <c r="B16" s="642"/>
      <c r="C16" s="631"/>
      <c r="D16" s="34" t="s">
        <v>74</v>
      </c>
    </row>
    <row r="17" spans="1:4" ht="48" x14ac:dyDescent="0.2">
      <c r="A17" s="638"/>
      <c r="B17" s="642"/>
      <c r="C17" s="631"/>
      <c r="D17" s="34" t="s">
        <v>79</v>
      </c>
    </row>
    <row r="18" spans="1:4" ht="48" x14ac:dyDescent="0.2">
      <c r="A18" s="638"/>
      <c r="B18" s="642"/>
      <c r="C18" s="631"/>
      <c r="D18" s="34" t="s">
        <v>80</v>
      </c>
    </row>
    <row r="19" spans="1:4" x14ac:dyDescent="0.2">
      <c r="A19" s="638"/>
      <c r="B19" s="642"/>
      <c r="C19" s="631"/>
      <c r="D19" s="34"/>
    </row>
    <row r="20" spans="1:4" x14ac:dyDescent="0.2">
      <c r="A20" s="638"/>
      <c r="B20" s="642"/>
      <c r="C20" s="630" t="s">
        <v>20</v>
      </c>
      <c r="D20" s="630"/>
    </row>
    <row r="21" spans="1:4" ht="36" x14ac:dyDescent="0.2">
      <c r="A21" s="638"/>
      <c r="B21" s="642"/>
      <c r="C21" s="631"/>
      <c r="D21" s="34" t="s">
        <v>75</v>
      </c>
    </row>
    <row r="22" spans="1:4" ht="36" x14ac:dyDescent="0.2">
      <c r="A22" s="638"/>
      <c r="B22" s="642"/>
      <c r="C22" s="631"/>
      <c r="D22" s="34" t="s">
        <v>76</v>
      </c>
    </row>
    <row r="23" spans="1:4" ht="24" x14ac:dyDescent="0.2">
      <c r="A23" s="638"/>
      <c r="B23" s="642"/>
      <c r="C23" s="631"/>
      <c r="D23" s="34" t="s">
        <v>77</v>
      </c>
    </row>
    <row r="24" spans="1:4" ht="36" x14ac:dyDescent="0.2">
      <c r="A24" s="638"/>
      <c r="B24" s="642"/>
      <c r="C24" s="631"/>
      <c r="D24" s="34" t="s">
        <v>78</v>
      </c>
    </row>
    <row r="25" spans="1:4" x14ac:dyDescent="0.2">
      <c r="A25" s="638"/>
      <c r="B25" s="642"/>
      <c r="C25" s="631"/>
      <c r="D25" s="44"/>
    </row>
    <row r="26" spans="1:4" x14ac:dyDescent="0.2">
      <c r="A26" s="638"/>
      <c r="B26" s="642"/>
      <c r="C26" s="630" t="s">
        <v>66</v>
      </c>
      <c r="D26" s="630"/>
    </row>
    <row r="27" spans="1:4" ht="60" x14ac:dyDescent="0.2">
      <c r="A27" s="638"/>
      <c r="B27" s="642"/>
      <c r="C27" s="634"/>
      <c r="D27" s="34" t="s">
        <v>68</v>
      </c>
    </row>
    <row r="28" spans="1:4" ht="24" x14ac:dyDescent="0.2">
      <c r="A28" s="638"/>
      <c r="B28" s="642"/>
      <c r="C28" s="634"/>
      <c r="D28" s="34" t="s">
        <v>83</v>
      </c>
    </row>
    <row r="29" spans="1:4" ht="24" x14ac:dyDescent="0.2">
      <c r="A29" s="638"/>
      <c r="B29" s="642"/>
      <c r="C29" s="635"/>
      <c r="D29" s="48" t="s">
        <v>111</v>
      </c>
    </row>
    <row r="30" spans="1:4" x14ac:dyDescent="0.2">
      <c r="A30" s="638"/>
      <c r="B30" s="58"/>
      <c r="C30" s="79"/>
      <c r="D30" s="48"/>
    </row>
    <row r="31" spans="1:4" x14ac:dyDescent="0.2">
      <c r="A31" s="638"/>
      <c r="B31" s="632" t="s">
        <v>13</v>
      </c>
      <c r="C31" s="633"/>
      <c r="D31" s="633"/>
    </row>
    <row r="32" spans="1:4" x14ac:dyDescent="0.2">
      <c r="A32" s="638"/>
      <c r="B32" s="101"/>
      <c r="C32" s="102"/>
      <c r="D32" s="102"/>
    </row>
    <row r="33" spans="1:4" x14ac:dyDescent="0.2">
      <c r="A33" s="638"/>
      <c r="B33" s="646"/>
      <c r="C33" s="647" t="s">
        <v>67</v>
      </c>
      <c r="D33" s="647"/>
    </row>
    <row r="34" spans="1:4" ht="36" x14ac:dyDescent="0.2">
      <c r="A34" s="638"/>
      <c r="B34" s="646"/>
      <c r="C34" s="634"/>
      <c r="D34" s="34" t="s">
        <v>81</v>
      </c>
    </row>
    <row r="35" spans="1:4" ht="24" x14ac:dyDescent="0.2">
      <c r="A35" s="638"/>
      <c r="B35" s="646"/>
      <c r="C35" s="634"/>
      <c r="D35" s="34" t="s">
        <v>82</v>
      </c>
    </row>
    <row r="36" spans="1:4" x14ac:dyDescent="0.2">
      <c r="A36" s="638"/>
      <c r="B36" s="646"/>
      <c r="C36" s="634"/>
      <c r="D36" s="34"/>
    </row>
    <row r="37" spans="1:4" ht="24" x14ac:dyDescent="0.2">
      <c r="A37" s="638"/>
      <c r="B37" s="646"/>
      <c r="C37" s="38" t="s">
        <v>23</v>
      </c>
      <c r="D37" s="47"/>
    </row>
    <row r="38" spans="1:4" ht="36" x14ac:dyDescent="0.2">
      <c r="A38" s="638"/>
      <c r="B38" s="646"/>
      <c r="C38" s="634"/>
      <c r="D38" s="34" t="s">
        <v>84</v>
      </c>
    </row>
    <row r="39" spans="1:4" ht="36" x14ac:dyDescent="0.2">
      <c r="A39" s="638"/>
      <c r="B39" s="646"/>
      <c r="C39" s="634"/>
      <c r="D39" s="34" t="s">
        <v>85</v>
      </c>
    </row>
    <row r="40" spans="1:4" ht="48" x14ac:dyDescent="0.2">
      <c r="A40" s="638"/>
      <c r="B40" s="646"/>
      <c r="C40" s="634"/>
      <c r="D40" s="34" t="s">
        <v>69</v>
      </c>
    </row>
    <row r="41" spans="1:4" x14ac:dyDescent="0.2">
      <c r="A41" s="638"/>
      <c r="B41" s="646"/>
      <c r="C41" s="635"/>
      <c r="D41" s="49"/>
    </row>
    <row r="42" spans="1:4" x14ac:dyDescent="0.2">
      <c r="A42" s="638"/>
      <c r="B42" s="59"/>
      <c r="C42" s="79"/>
      <c r="D42" s="49"/>
    </row>
    <row r="43" spans="1:4" x14ac:dyDescent="0.2">
      <c r="A43" s="638"/>
      <c r="B43" s="632" t="s">
        <v>86</v>
      </c>
      <c r="C43" s="633"/>
      <c r="D43" s="633"/>
    </row>
    <row r="44" spans="1:4" x14ac:dyDescent="0.2">
      <c r="A44" s="638"/>
      <c r="B44" s="97"/>
      <c r="C44" s="98"/>
      <c r="D44" s="98"/>
    </row>
    <row r="45" spans="1:4" x14ac:dyDescent="0.2">
      <c r="A45" s="638"/>
      <c r="B45" s="648"/>
      <c r="C45" s="629" t="s">
        <v>87</v>
      </c>
      <c r="D45" s="629"/>
    </row>
    <row r="46" spans="1:4" x14ac:dyDescent="0.2">
      <c r="A46" s="638"/>
      <c r="B46" s="648"/>
      <c r="C46" s="629" t="s">
        <v>88</v>
      </c>
      <c r="D46" s="629"/>
    </row>
    <row r="47" spans="1:4" x14ac:dyDescent="0.2">
      <c r="A47" s="638"/>
      <c r="B47" s="648"/>
      <c r="C47" s="629" t="s">
        <v>89</v>
      </c>
      <c r="D47" s="629"/>
    </row>
    <row r="48" spans="1:4" x14ac:dyDescent="0.2">
      <c r="A48" s="638"/>
      <c r="B48" s="648"/>
      <c r="C48" s="34"/>
      <c r="D48" s="51"/>
    </row>
    <row r="49" spans="1:4" x14ac:dyDescent="0.2">
      <c r="A49" s="638"/>
      <c r="B49" s="57"/>
      <c r="C49" s="34"/>
      <c r="D49" s="51"/>
    </row>
    <row r="50" spans="1:4" x14ac:dyDescent="0.2">
      <c r="A50" s="638"/>
      <c r="B50" s="636" t="s">
        <v>90</v>
      </c>
      <c r="C50" s="637"/>
      <c r="D50" s="637"/>
    </row>
    <row r="51" spans="1:4" x14ac:dyDescent="0.2">
      <c r="A51" s="638"/>
      <c r="B51" s="106"/>
      <c r="C51" s="107"/>
      <c r="D51" s="107"/>
    </row>
    <row r="52" spans="1:4" x14ac:dyDescent="0.2">
      <c r="A52" s="638"/>
      <c r="B52" s="643"/>
      <c r="C52" s="630" t="s">
        <v>91</v>
      </c>
      <c r="D52" s="630"/>
    </row>
    <row r="53" spans="1:4" ht="24" x14ac:dyDescent="0.2">
      <c r="A53" s="638"/>
      <c r="B53" s="644"/>
      <c r="C53" s="51"/>
      <c r="D53" s="34" t="s">
        <v>92</v>
      </c>
    </row>
    <row r="54" spans="1:4" ht="36" x14ac:dyDescent="0.2">
      <c r="A54" s="638"/>
      <c r="B54" s="644"/>
      <c r="C54" s="53"/>
      <c r="D54" s="34" t="s">
        <v>93</v>
      </c>
    </row>
    <row r="55" spans="1:4" ht="36" x14ac:dyDescent="0.2">
      <c r="A55" s="638"/>
      <c r="B55" s="644"/>
      <c r="C55" s="53"/>
      <c r="D55" s="34" t="s">
        <v>120</v>
      </c>
    </row>
    <row r="56" spans="1:4" x14ac:dyDescent="0.2">
      <c r="A56" s="638"/>
      <c r="B56" s="644"/>
      <c r="C56" s="630" t="s">
        <v>94</v>
      </c>
      <c r="D56" s="630"/>
    </row>
    <row r="57" spans="1:4" ht="36" x14ac:dyDescent="0.2">
      <c r="A57" s="638"/>
      <c r="B57" s="644"/>
      <c r="C57" s="51"/>
      <c r="D57" s="34" t="s">
        <v>95</v>
      </c>
    </row>
    <row r="58" spans="1:4" ht="24" x14ac:dyDescent="0.2">
      <c r="A58" s="638"/>
      <c r="B58" s="644"/>
      <c r="C58" s="51"/>
      <c r="D58" s="34" t="s">
        <v>96</v>
      </c>
    </row>
    <row r="59" spans="1:4" ht="24" x14ac:dyDescent="0.2">
      <c r="A59" s="638"/>
      <c r="B59" s="644"/>
      <c r="C59" s="51"/>
      <c r="D59" s="34" t="s">
        <v>97</v>
      </c>
    </row>
    <row r="60" spans="1:4" x14ac:dyDescent="0.2">
      <c r="A60" s="638"/>
      <c r="B60" s="645"/>
      <c r="C60" s="51"/>
      <c r="D60" s="51"/>
    </row>
  </sheetData>
  <mergeCells count="27">
    <mergeCell ref="A1:J1"/>
    <mergeCell ref="A2:K3"/>
    <mergeCell ref="A7:A60"/>
    <mergeCell ref="B7:D7"/>
    <mergeCell ref="C9:D9"/>
    <mergeCell ref="B10:B29"/>
    <mergeCell ref="C10:C14"/>
    <mergeCell ref="B52:B60"/>
    <mergeCell ref="C52:D52"/>
    <mergeCell ref="C34:C36"/>
    <mergeCell ref="B33:B41"/>
    <mergeCell ref="C33:D33"/>
    <mergeCell ref="C21:C25"/>
    <mergeCell ref="C46:D46"/>
    <mergeCell ref="B45:B48"/>
    <mergeCell ref="C27:C29"/>
    <mergeCell ref="C45:D45"/>
    <mergeCell ref="C15:D15"/>
    <mergeCell ref="C26:D26"/>
    <mergeCell ref="C47:D47"/>
    <mergeCell ref="C56:D56"/>
    <mergeCell ref="C16:C19"/>
    <mergeCell ref="C20:D20"/>
    <mergeCell ref="B31:D31"/>
    <mergeCell ref="C38:C41"/>
    <mergeCell ref="B50:D50"/>
    <mergeCell ref="B43:D43"/>
  </mergeCells>
  <phoneticPr fontId="19" type="noConversion"/>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207"/>
  <sheetViews>
    <sheetView tabSelected="1" workbookViewId="0">
      <selection activeCell="C75" sqref="C75:D78"/>
    </sheetView>
  </sheetViews>
  <sheetFormatPr baseColWidth="10" defaultRowHeight="15" x14ac:dyDescent="0.3"/>
  <cols>
    <col min="1" max="1" width="8.85546875" customWidth="1"/>
    <col min="2" max="2" width="8.28515625" customWidth="1"/>
    <col min="3" max="3" width="10" customWidth="1"/>
    <col min="4" max="4" width="25.85546875" customWidth="1"/>
    <col min="5" max="5" width="7.42578125" customWidth="1"/>
    <col min="6" max="6" width="7.85546875" customWidth="1"/>
    <col min="7" max="7" width="7.7109375" customWidth="1"/>
    <col min="8" max="8" width="9.85546875" customWidth="1"/>
    <col min="9" max="11" width="11.42578125" style="24"/>
    <col min="12" max="12" width="14.85546875" style="24" customWidth="1"/>
    <col min="13" max="16384" width="11.42578125" style="24"/>
  </cols>
  <sheetData>
    <row r="1" spans="1:254" ht="15.75" thickBot="1" x14ac:dyDescent="0.25">
      <c r="A1" s="615" t="s">
        <v>1</v>
      </c>
      <c r="B1" s="616"/>
      <c r="C1" s="616"/>
      <c r="D1" s="616"/>
      <c r="E1" s="616"/>
      <c r="F1" s="616"/>
      <c r="G1" s="616"/>
      <c r="H1" s="616"/>
      <c r="I1" s="616"/>
      <c r="J1" s="616"/>
      <c r="K1" s="6"/>
    </row>
    <row r="2" spans="1:254" x14ac:dyDescent="0.2">
      <c r="A2" s="617" t="s">
        <v>201</v>
      </c>
      <c r="B2" s="618"/>
      <c r="C2" s="618"/>
      <c r="D2" s="618"/>
      <c r="E2" s="618"/>
      <c r="F2" s="618"/>
      <c r="G2" s="618"/>
      <c r="H2" s="618"/>
      <c r="I2" s="618"/>
      <c r="J2" s="618"/>
      <c r="K2" s="619"/>
      <c r="M2" s="72" t="s">
        <v>3</v>
      </c>
      <c r="N2" s="74">
        <v>1</v>
      </c>
    </row>
    <row r="3" spans="1:254" ht="30.75" customHeight="1" thickBot="1" x14ac:dyDescent="0.25">
      <c r="A3" s="620"/>
      <c r="B3" s="621"/>
      <c r="C3" s="621"/>
      <c r="D3" s="621"/>
      <c r="E3" s="621"/>
      <c r="F3" s="621"/>
      <c r="G3" s="621"/>
      <c r="H3" s="621"/>
      <c r="I3" s="621"/>
      <c r="J3" s="621"/>
      <c r="K3" s="622"/>
      <c r="M3" s="72" t="s">
        <v>0</v>
      </c>
      <c r="N3" s="75" t="s">
        <v>106</v>
      </c>
    </row>
    <row r="4" spans="1:254" ht="15.75" x14ac:dyDescent="0.25">
      <c r="A4" s="1"/>
      <c r="B4" s="1"/>
      <c r="C4" s="1"/>
      <c r="D4" s="2"/>
      <c r="E4" s="1"/>
      <c r="F4" s="1"/>
      <c r="G4" s="1"/>
      <c r="H4" s="1"/>
    </row>
    <row r="5" spans="1:254" x14ac:dyDescent="0.2">
      <c r="A5" s="1"/>
      <c r="B5" s="1"/>
      <c r="C5" s="1"/>
      <c r="D5" s="1"/>
      <c r="E5" s="1"/>
      <c r="F5" s="1"/>
      <c r="G5" s="1"/>
      <c r="H5" s="1"/>
    </row>
    <row r="6" spans="1:254" x14ac:dyDescent="0.2">
      <c r="A6" s="1"/>
      <c r="B6" s="1"/>
      <c r="C6" s="1"/>
      <c r="D6" s="1"/>
      <c r="E6" s="1"/>
      <c r="F6" s="1"/>
      <c r="G6" s="1"/>
      <c r="H6" s="1"/>
      <c r="I6" s="70"/>
      <c r="J6" s="71"/>
      <c r="K6" s="71"/>
    </row>
    <row r="7" spans="1:254" x14ac:dyDescent="0.2">
      <c r="A7" s="1"/>
      <c r="B7" s="1"/>
      <c r="C7" s="1"/>
      <c r="D7" s="1"/>
      <c r="E7" s="1"/>
      <c r="F7" s="1"/>
      <c r="G7" s="1"/>
      <c r="H7" s="1"/>
      <c r="I7" s="653" t="s">
        <v>121</v>
      </c>
      <c r="J7" s="650"/>
      <c r="K7" s="651"/>
    </row>
    <row r="8" spans="1:254" x14ac:dyDescent="0.2">
      <c r="A8" s="1"/>
      <c r="B8" s="1"/>
      <c r="C8" s="1"/>
      <c r="D8" s="1"/>
      <c r="E8" s="1"/>
      <c r="F8" s="1"/>
      <c r="G8" s="1"/>
      <c r="H8" s="1"/>
      <c r="I8" s="31" t="s">
        <v>58</v>
      </c>
      <c r="J8" s="31" t="s">
        <v>59</v>
      </c>
      <c r="K8" s="31" t="s">
        <v>60</v>
      </c>
    </row>
    <row r="9" spans="1:254" s="28" customFormat="1" ht="24" customHeight="1" thickBot="1" x14ac:dyDescent="0.25">
      <c r="A9" s="29" t="s">
        <v>8</v>
      </c>
      <c r="B9" s="29" t="s">
        <v>10</v>
      </c>
      <c r="C9" s="29" t="s">
        <v>17</v>
      </c>
      <c r="D9" s="29" t="s">
        <v>29</v>
      </c>
      <c r="E9" s="649" t="s">
        <v>125</v>
      </c>
      <c r="F9" s="650"/>
      <c r="G9" s="651"/>
      <c r="H9" s="30"/>
      <c r="I9" s="83" t="s">
        <v>63</v>
      </c>
      <c r="J9" s="83" t="s">
        <v>63</v>
      </c>
      <c r="K9" s="83" t="s">
        <v>63</v>
      </c>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row>
    <row r="10" spans="1:254" ht="45.75" customHeight="1" thickTop="1" x14ac:dyDescent="0.25">
      <c r="A10" s="652" t="s">
        <v>205</v>
      </c>
      <c r="B10" s="632" t="s">
        <v>62</v>
      </c>
      <c r="C10" s="633"/>
      <c r="D10" s="633"/>
      <c r="E10" s="31" t="s">
        <v>58</v>
      </c>
      <c r="F10" s="31" t="s">
        <v>59</v>
      </c>
      <c r="G10" s="82" t="s">
        <v>60</v>
      </c>
      <c r="H10" s="109" t="s">
        <v>107</v>
      </c>
      <c r="I10" s="110">
        <f>I17+I22+I28+I32</f>
        <v>227</v>
      </c>
      <c r="J10" s="110">
        <f>J17+J22+J28+J32</f>
        <v>278</v>
      </c>
      <c r="K10" s="111">
        <f>K17+K22+K28+K32</f>
        <v>330</v>
      </c>
      <c r="L10" s="60"/>
      <c r="M10" s="62"/>
    </row>
    <row r="11" spans="1:254" ht="22.5" customHeight="1" thickBot="1" x14ac:dyDescent="0.25">
      <c r="A11" s="638"/>
      <c r="B11" s="97"/>
      <c r="C11" s="98"/>
      <c r="D11" s="98"/>
      <c r="E11" s="99"/>
      <c r="F11" s="99"/>
      <c r="G11" s="100"/>
      <c r="H11" s="121" t="s">
        <v>124</v>
      </c>
      <c r="I11" s="122">
        <f>I10/I70*100</f>
        <v>78.006872852233684</v>
      </c>
      <c r="J11" s="122">
        <f>J10/J70*100</f>
        <v>80.346820809248555</v>
      </c>
      <c r="K11" s="123">
        <f>K10/K70*100</f>
        <v>81.481481481481481</v>
      </c>
      <c r="L11" s="60"/>
      <c r="M11" s="62"/>
    </row>
    <row r="12" spans="1:254" ht="15.75" thickTop="1" x14ac:dyDescent="0.2">
      <c r="A12" s="638"/>
      <c r="B12" s="32"/>
      <c r="C12" s="630" t="s">
        <v>64</v>
      </c>
      <c r="D12" s="630"/>
      <c r="E12" s="83" t="s">
        <v>63</v>
      </c>
      <c r="F12" s="83" t="s">
        <v>63</v>
      </c>
      <c r="G12" s="83" t="s">
        <v>63</v>
      </c>
      <c r="H12" s="24"/>
      <c r="L12" s="60"/>
      <c r="M12" s="63"/>
    </row>
    <row r="13" spans="1:254" x14ac:dyDescent="0.2">
      <c r="A13" s="638"/>
      <c r="B13" s="641"/>
      <c r="C13" s="631"/>
      <c r="D13" s="34" t="s">
        <v>70</v>
      </c>
      <c r="E13" s="35">
        <v>20</v>
      </c>
      <c r="F13" s="36">
        <v>25</v>
      </c>
      <c r="G13" s="36">
        <v>30</v>
      </c>
      <c r="H13" s="30"/>
      <c r="I13" s="60"/>
      <c r="J13" s="60"/>
      <c r="K13" s="60"/>
      <c r="L13" s="60"/>
      <c r="M13" s="62"/>
    </row>
    <row r="14" spans="1:254" x14ac:dyDescent="0.2">
      <c r="A14" s="638"/>
      <c r="B14" s="642"/>
      <c r="C14" s="631"/>
      <c r="D14" s="34" t="s">
        <v>71</v>
      </c>
      <c r="E14" s="35">
        <v>10</v>
      </c>
      <c r="F14" s="36">
        <v>12</v>
      </c>
      <c r="G14" s="36">
        <v>15</v>
      </c>
      <c r="H14" s="30"/>
      <c r="I14" s="60"/>
      <c r="J14" s="60"/>
      <c r="K14" s="64"/>
      <c r="L14" s="84"/>
      <c r="M14" s="62"/>
    </row>
    <row r="15" spans="1:254" x14ac:dyDescent="0.2">
      <c r="A15" s="638"/>
      <c r="B15" s="642"/>
      <c r="C15" s="631"/>
      <c r="D15" s="34" t="s">
        <v>72</v>
      </c>
      <c r="E15" s="35">
        <v>15</v>
      </c>
      <c r="F15" s="36">
        <v>20</v>
      </c>
      <c r="G15" s="36">
        <v>25</v>
      </c>
      <c r="H15" s="30"/>
      <c r="I15" s="60"/>
      <c r="J15" s="60"/>
      <c r="K15" s="60"/>
      <c r="L15" s="84"/>
      <c r="M15" s="65"/>
    </row>
    <row r="16" spans="1:254" x14ac:dyDescent="0.2">
      <c r="A16" s="638"/>
      <c r="B16" s="642"/>
      <c r="C16" s="631"/>
      <c r="D16" s="34" t="s">
        <v>73</v>
      </c>
      <c r="E16" s="35">
        <v>5</v>
      </c>
      <c r="F16" s="36">
        <v>8</v>
      </c>
      <c r="G16" s="36">
        <v>10</v>
      </c>
      <c r="H16" s="30"/>
      <c r="I16" s="60"/>
      <c r="J16" s="61"/>
      <c r="K16" s="64"/>
      <c r="L16" s="60"/>
      <c r="M16" s="66"/>
    </row>
    <row r="17" spans="1:254" ht="24" x14ac:dyDescent="0.2">
      <c r="A17" s="638"/>
      <c r="B17" s="642"/>
      <c r="C17" s="631"/>
      <c r="D17" s="34" t="s">
        <v>108</v>
      </c>
      <c r="E17" s="37">
        <f>SUM(E13:E16)</f>
        <v>50</v>
      </c>
      <c r="F17" s="37">
        <f>SUM(F13:F16)</f>
        <v>65</v>
      </c>
      <c r="G17" s="37">
        <f>SUM(G13:G16)</f>
        <v>80</v>
      </c>
      <c r="H17" s="76" t="s">
        <v>100</v>
      </c>
      <c r="I17" s="59">
        <f>E17</f>
        <v>50</v>
      </c>
      <c r="J17" s="59">
        <f>F17</f>
        <v>65</v>
      </c>
      <c r="K17" s="59">
        <f>G17</f>
        <v>80</v>
      </c>
      <c r="L17" s="60"/>
      <c r="M17" s="67"/>
    </row>
    <row r="18" spans="1:254" x14ac:dyDescent="0.2">
      <c r="A18" s="638"/>
      <c r="B18" s="642"/>
      <c r="C18" s="630" t="s">
        <v>65</v>
      </c>
      <c r="D18" s="630"/>
      <c r="E18" s="33" t="s">
        <v>63</v>
      </c>
      <c r="F18" s="33" t="s">
        <v>63</v>
      </c>
      <c r="G18" s="33" t="s">
        <v>63</v>
      </c>
      <c r="H18" s="24"/>
      <c r="I18" s="59"/>
      <c r="J18" s="77"/>
      <c r="K18" s="62"/>
      <c r="L18" s="60"/>
      <c r="M18" s="66"/>
    </row>
    <row r="19" spans="1:254" x14ac:dyDescent="0.2">
      <c r="A19" s="638"/>
      <c r="B19" s="642"/>
      <c r="C19" s="631"/>
      <c r="D19" s="34" t="s">
        <v>74</v>
      </c>
      <c r="E19" s="35">
        <v>20</v>
      </c>
      <c r="F19" s="35">
        <v>25</v>
      </c>
      <c r="G19" s="36">
        <v>30</v>
      </c>
      <c r="H19" s="39"/>
      <c r="I19" s="60"/>
      <c r="J19" s="68"/>
      <c r="K19" s="60"/>
      <c r="L19" s="60"/>
      <c r="M19" s="67"/>
    </row>
    <row r="20" spans="1:254" ht="24" x14ac:dyDescent="0.2">
      <c r="A20" s="638"/>
      <c r="B20" s="642"/>
      <c r="C20" s="631"/>
      <c r="D20" s="34" t="s">
        <v>79</v>
      </c>
      <c r="E20" s="35">
        <v>30</v>
      </c>
      <c r="F20" s="35">
        <v>35</v>
      </c>
      <c r="G20" s="36">
        <v>40</v>
      </c>
      <c r="H20" s="39"/>
      <c r="I20" s="60"/>
      <c r="J20" s="61"/>
      <c r="K20" s="64"/>
      <c r="L20" s="60"/>
      <c r="M20" s="66"/>
    </row>
    <row r="21" spans="1:254" ht="24" x14ac:dyDescent="0.2">
      <c r="A21" s="638"/>
      <c r="B21" s="642"/>
      <c r="C21" s="631"/>
      <c r="D21" s="34" t="s">
        <v>80</v>
      </c>
      <c r="E21" s="35">
        <v>40</v>
      </c>
      <c r="F21" s="35">
        <v>45</v>
      </c>
      <c r="G21" s="36">
        <v>50</v>
      </c>
      <c r="H21" s="40"/>
      <c r="I21" s="60"/>
      <c r="J21" s="64"/>
      <c r="K21" s="60"/>
      <c r="L21" s="60"/>
      <c r="M21" s="67"/>
    </row>
    <row r="22" spans="1:254" ht="36" x14ac:dyDescent="0.2">
      <c r="A22" s="638"/>
      <c r="B22" s="642"/>
      <c r="C22" s="631"/>
      <c r="D22" s="34" t="s">
        <v>109</v>
      </c>
      <c r="E22" s="37">
        <f>SUM(E19:E21)</f>
        <v>90</v>
      </c>
      <c r="F22" s="37">
        <f>SUM(F19:F21)</f>
        <v>105</v>
      </c>
      <c r="G22" s="37">
        <f>SUM(G19:G21)</f>
        <v>120</v>
      </c>
      <c r="H22" s="76" t="s">
        <v>99</v>
      </c>
      <c r="I22" s="59">
        <f>E22</f>
        <v>90</v>
      </c>
      <c r="J22" s="78">
        <f>F22</f>
        <v>105</v>
      </c>
      <c r="K22" s="62">
        <f>G22</f>
        <v>120</v>
      </c>
      <c r="L22" s="60"/>
      <c r="M22" s="66"/>
    </row>
    <row r="23" spans="1:254" x14ac:dyDescent="0.2">
      <c r="A23" s="638"/>
      <c r="B23" s="642"/>
      <c r="C23" s="630" t="s">
        <v>20</v>
      </c>
      <c r="D23" s="630"/>
      <c r="E23" s="33" t="s">
        <v>63</v>
      </c>
      <c r="F23" s="33" t="s">
        <v>63</v>
      </c>
      <c r="G23" s="33" t="s">
        <v>63</v>
      </c>
      <c r="H23" s="43"/>
      <c r="I23" s="60"/>
      <c r="J23" s="60"/>
      <c r="K23" s="60"/>
      <c r="L23" s="60"/>
      <c r="M23" s="65"/>
    </row>
    <row r="24" spans="1:254" x14ac:dyDescent="0.2">
      <c r="A24" s="638"/>
      <c r="B24" s="642"/>
      <c r="C24" s="631"/>
      <c r="D24" s="34" t="s">
        <v>75</v>
      </c>
      <c r="E24" s="41">
        <v>40</v>
      </c>
      <c r="F24" s="41">
        <v>50</v>
      </c>
      <c r="G24" s="42">
        <v>60</v>
      </c>
      <c r="H24" s="43"/>
    </row>
    <row r="25" spans="1:254" x14ac:dyDescent="0.2">
      <c r="A25" s="638"/>
      <c r="B25" s="642"/>
      <c r="C25" s="631"/>
      <c r="D25" s="34" t="s">
        <v>76</v>
      </c>
      <c r="E25" s="35">
        <v>20</v>
      </c>
      <c r="F25" s="35">
        <v>25</v>
      </c>
      <c r="G25" s="42">
        <v>30</v>
      </c>
      <c r="H25" s="43"/>
    </row>
    <row r="26" spans="1:254" x14ac:dyDescent="0.2">
      <c r="A26" s="638"/>
      <c r="B26" s="642"/>
      <c r="C26" s="631"/>
      <c r="D26" s="34" t="s">
        <v>77</v>
      </c>
      <c r="E26" s="41">
        <v>10</v>
      </c>
      <c r="F26" s="41">
        <v>12</v>
      </c>
      <c r="G26" s="41">
        <v>15</v>
      </c>
      <c r="H26" s="39"/>
    </row>
    <row r="27" spans="1:254" ht="24" x14ac:dyDescent="0.2">
      <c r="A27" s="638"/>
      <c r="B27" s="642"/>
      <c r="C27" s="631"/>
      <c r="D27" s="34" t="s">
        <v>78</v>
      </c>
      <c r="E27" s="41">
        <v>2</v>
      </c>
      <c r="F27" s="41">
        <v>3</v>
      </c>
      <c r="G27" s="36">
        <v>4</v>
      </c>
      <c r="H27" s="39"/>
    </row>
    <row r="28" spans="1:254" ht="24.75" customHeight="1" x14ac:dyDescent="0.2">
      <c r="A28" s="638"/>
      <c r="B28" s="642"/>
      <c r="C28" s="631"/>
      <c r="D28" s="44" t="s">
        <v>110</v>
      </c>
      <c r="E28" s="45">
        <f>SUM(E24:E27)</f>
        <v>72</v>
      </c>
      <c r="F28" s="45">
        <f>SUM(F24:F27)</f>
        <v>90</v>
      </c>
      <c r="G28" s="45">
        <f>SUM(G24:G27)</f>
        <v>109</v>
      </c>
      <c r="H28" s="68" t="s">
        <v>61</v>
      </c>
      <c r="I28" s="24">
        <f>E28</f>
        <v>72</v>
      </c>
      <c r="J28" s="24">
        <f>F28</f>
        <v>90</v>
      </c>
      <c r="K28" s="24">
        <f>G28</f>
        <v>109</v>
      </c>
    </row>
    <row r="29" spans="1:254" s="23" customFormat="1" x14ac:dyDescent="0.2">
      <c r="A29" s="638"/>
      <c r="B29" s="642"/>
      <c r="C29" s="630" t="s">
        <v>66</v>
      </c>
      <c r="D29" s="630"/>
      <c r="E29" s="46"/>
      <c r="F29" s="46"/>
      <c r="G29" s="46"/>
      <c r="H29" s="60"/>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24"/>
      <c r="BE29" s="24"/>
      <c r="BF29" s="24"/>
      <c r="BG29" s="24"/>
      <c r="BH29" s="24"/>
      <c r="BI29" s="24"/>
      <c r="BJ29" s="24"/>
      <c r="BK29" s="24"/>
      <c r="BL29" s="24"/>
      <c r="BM29" s="24"/>
      <c r="BN29" s="24"/>
      <c r="BO29" s="24"/>
      <c r="BP29" s="24"/>
      <c r="BQ29" s="24"/>
      <c r="BR29" s="24"/>
      <c r="BS29" s="24"/>
      <c r="BT29" s="24"/>
      <c r="BU29" s="24"/>
      <c r="BV29" s="24"/>
      <c r="BW29" s="24"/>
      <c r="BX29" s="24"/>
      <c r="BY29" s="24"/>
      <c r="BZ29" s="24"/>
      <c r="CA29" s="24"/>
      <c r="CB29" s="24"/>
      <c r="CC29" s="24"/>
      <c r="CD29" s="24"/>
      <c r="CE29" s="24"/>
      <c r="CF29" s="24"/>
      <c r="CG29" s="24"/>
      <c r="CH29" s="24"/>
      <c r="CI29" s="24"/>
      <c r="CJ29" s="24"/>
      <c r="CK29" s="24"/>
      <c r="CL29" s="24"/>
      <c r="CM29" s="24"/>
      <c r="CN29" s="24"/>
      <c r="CO29" s="24"/>
      <c r="CP29" s="24"/>
      <c r="CQ29" s="24"/>
      <c r="CR29" s="24"/>
      <c r="CS29" s="24"/>
      <c r="CT29" s="24"/>
      <c r="CU29" s="24"/>
      <c r="CV29" s="24"/>
      <c r="CW29" s="24"/>
      <c r="CX29" s="24"/>
      <c r="CY29" s="24"/>
      <c r="CZ29" s="24"/>
      <c r="DA29" s="24"/>
      <c r="DB29" s="24"/>
      <c r="DC29" s="24"/>
      <c r="DD29" s="24"/>
      <c r="DE29" s="24"/>
      <c r="DF29" s="24"/>
      <c r="DG29" s="24"/>
      <c r="DH29" s="24"/>
      <c r="DI29" s="24"/>
      <c r="DJ29" s="24"/>
      <c r="DK29" s="24"/>
      <c r="DL29" s="24"/>
      <c r="DM29" s="24"/>
      <c r="DN29" s="24"/>
      <c r="DO29" s="24"/>
      <c r="DP29" s="24"/>
      <c r="DQ29" s="24"/>
      <c r="DR29" s="24"/>
      <c r="DS29" s="24"/>
      <c r="DT29" s="24"/>
      <c r="DU29" s="24"/>
      <c r="DV29" s="24"/>
      <c r="DW29" s="24"/>
      <c r="DX29" s="24"/>
      <c r="DY29" s="24"/>
      <c r="DZ29" s="24"/>
      <c r="EA29" s="24"/>
      <c r="EB29" s="24"/>
      <c r="EC29" s="24"/>
      <c r="ED29" s="24"/>
      <c r="EE29" s="24"/>
      <c r="EF29" s="24"/>
      <c r="EG29" s="24"/>
      <c r="EH29" s="24"/>
      <c r="EI29" s="24"/>
      <c r="EJ29" s="24"/>
      <c r="EK29" s="24"/>
      <c r="EL29" s="24"/>
      <c r="EM29" s="24"/>
      <c r="EN29" s="24"/>
      <c r="EO29" s="24"/>
      <c r="EP29" s="24"/>
      <c r="EQ29" s="24"/>
      <c r="ER29" s="24"/>
      <c r="ES29" s="24"/>
      <c r="ET29" s="24"/>
      <c r="EU29" s="24"/>
      <c r="EV29" s="24"/>
      <c r="EW29" s="24"/>
      <c r="EX29" s="24"/>
      <c r="EY29" s="24"/>
      <c r="EZ29" s="24"/>
      <c r="FA29" s="24"/>
      <c r="FB29" s="24"/>
      <c r="FC29" s="24"/>
      <c r="FD29" s="24"/>
      <c r="FE29" s="24"/>
      <c r="FF29" s="24"/>
      <c r="FG29" s="24"/>
      <c r="FH29" s="24"/>
      <c r="FI29" s="24"/>
      <c r="FJ29" s="24"/>
      <c r="FK29" s="24"/>
      <c r="FL29" s="24"/>
      <c r="FM29" s="24"/>
      <c r="FN29" s="24"/>
      <c r="FO29" s="24"/>
      <c r="FP29" s="24"/>
      <c r="FQ29" s="24"/>
      <c r="FR29" s="24"/>
      <c r="FS29" s="24"/>
      <c r="FT29" s="24"/>
      <c r="FU29" s="24"/>
      <c r="FV29" s="24"/>
      <c r="FW29" s="24"/>
      <c r="FX29" s="24"/>
      <c r="FY29" s="24"/>
      <c r="FZ29" s="24"/>
      <c r="GA29" s="24"/>
      <c r="GB29" s="24"/>
      <c r="GC29" s="24"/>
      <c r="GD29" s="24"/>
      <c r="GE29" s="24"/>
      <c r="GF29" s="24"/>
      <c r="GG29" s="24"/>
      <c r="GH29" s="24"/>
      <c r="GI29" s="24"/>
      <c r="GJ29" s="24"/>
      <c r="GK29" s="24"/>
      <c r="GL29" s="24"/>
      <c r="GM29" s="24"/>
      <c r="GN29" s="24"/>
      <c r="GO29" s="24"/>
      <c r="GP29" s="24"/>
      <c r="GQ29" s="24"/>
      <c r="GR29" s="24"/>
      <c r="GS29" s="24"/>
      <c r="GT29" s="24"/>
      <c r="GU29" s="24"/>
      <c r="GV29" s="24"/>
      <c r="GW29" s="24"/>
      <c r="GX29" s="24"/>
      <c r="GY29" s="24"/>
      <c r="GZ29" s="24"/>
      <c r="HA29" s="24"/>
      <c r="HB29" s="24"/>
      <c r="HC29" s="24"/>
      <c r="HD29" s="24"/>
      <c r="HE29" s="24"/>
      <c r="HF29" s="24"/>
      <c r="HG29" s="24"/>
      <c r="HH29" s="24"/>
      <c r="HI29" s="24"/>
      <c r="HJ29" s="24"/>
      <c r="HK29" s="24"/>
      <c r="HL29" s="24"/>
      <c r="HM29" s="24"/>
      <c r="HN29" s="24"/>
      <c r="HO29" s="24"/>
      <c r="HP29" s="24"/>
      <c r="HQ29" s="24"/>
      <c r="HR29" s="24"/>
      <c r="HS29" s="24"/>
      <c r="HT29" s="24"/>
      <c r="HU29" s="24"/>
      <c r="HV29" s="24"/>
      <c r="HW29" s="24"/>
      <c r="HX29" s="24"/>
      <c r="HY29" s="24"/>
      <c r="HZ29" s="24"/>
      <c r="IA29" s="24"/>
      <c r="IB29" s="24"/>
      <c r="IC29" s="24"/>
      <c r="ID29" s="24"/>
      <c r="IE29" s="24"/>
      <c r="IF29" s="24"/>
      <c r="IG29" s="24"/>
      <c r="IH29" s="24"/>
      <c r="II29" s="24"/>
      <c r="IJ29" s="24"/>
      <c r="IK29" s="24"/>
      <c r="IL29" s="24"/>
      <c r="IM29" s="24"/>
      <c r="IN29" s="24"/>
      <c r="IO29" s="24"/>
      <c r="IP29" s="24"/>
      <c r="IQ29" s="24"/>
      <c r="IR29" s="24"/>
      <c r="IS29" s="24"/>
      <c r="IT29" s="24"/>
    </row>
    <row r="30" spans="1:254" ht="24" x14ac:dyDescent="0.2">
      <c r="A30" s="638"/>
      <c r="B30" s="642"/>
      <c r="C30" s="634"/>
      <c r="D30" s="34" t="s">
        <v>68</v>
      </c>
      <c r="E30" s="41">
        <v>5</v>
      </c>
      <c r="F30" s="41">
        <v>6</v>
      </c>
      <c r="G30" s="36">
        <v>7</v>
      </c>
      <c r="H30" s="39"/>
    </row>
    <row r="31" spans="1:254" x14ac:dyDescent="0.2">
      <c r="A31" s="638"/>
      <c r="B31" s="642"/>
      <c r="C31" s="634"/>
      <c r="D31" s="34" t="s">
        <v>83</v>
      </c>
      <c r="E31" s="41">
        <v>10</v>
      </c>
      <c r="F31" s="41">
        <v>12</v>
      </c>
      <c r="G31" s="36">
        <v>14</v>
      </c>
      <c r="H31" s="30"/>
    </row>
    <row r="32" spans="1:254" ht="33.75" customHeight="1" x14ac:dyDescent="0.2">
      <c r="A32" s="638"/>
      <c r="B32" s="642"/>
      <c r="C32" s="635"/>
      <c r="D32" s="48" t="s">
        <v>111</v>
      </c>
      <c r="E32" s="29">
        <f>SUM(E30:E31)</f>
        <v>15</v>
      </c>
      <c r="F32" s="29">
        <f>SUM(F30:F31)</f>
        <v>18</v>
      </c>
      <c r="G32" s="29">
        <f>SUM(G30:G31)</f>
        <v>21</v>
      </c>
      <c r="H32" s="68" t="s">
        <v>101</v>
      </c>
      <c r="I32" s="24">
        <f>E32</f>
        <v>15</v>
      </c>
      <c r="J32" s="24">
        <f>F32</f>
        <v>18</v>
      </c>
      <c r="K32" s="24">
        <f>G32</f>
        <v>21</v>
      </c>
    </row>
    <row r="33" spans="1:254" ht="10.5" customHeight="1" thickBot="1" x14ac:dyDescent="0.25">
      <c r="A33" s="638"/>
      <c r="B33" s="58"/>
      <c r="C33" s="79"/>
      <c r="D33" s="48"/>
      <c r="E33" s="29"/>
      <c r="F33" s="29"/>
      <c r="G33" s="108"/>
      <c r="H33" s="128"/>
      <c r="I33" s="91"/>
      <c r="J33" s="91"/>
      <c r="K33" s="91"/>
    </row>
    <row r="34" spans="1:254" s="23" customFormat="1" ht="26.25" thickTop="1" x14ac:dyDescent="0.2">
      <c r="A34" s="638"/>
      <c r="B34" s="632" t="s">
        <v>13</v>
      </c>
      <c r="C34" s="633"/>
      <c r="D34" s="633"/>
      <c r="E34" s="80"/>
      <c r="F34" s="80"/>
      <c r="G34" s="81"/>
      <c r="H34" s="134" t="s">
        <v>117</v>
      </c>
      <c r="I34" s="126">
        <f>I39+I44</f>
        <v>37</v>
      </c>
      <c r="J34" s="126">
        <f>J39+J44</f>
        <v>38</v>
      </c>
      <c r="K34" s="127">
        <f>K39+K44</f>
        <v>42</v>
      </c>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4"/>
      <c r="IK34" s="24"/>
      <c r="IL34" s="24"/>
      <c r="IM34" s="24"/>
      <c r="IN34" s="24"/>
      <c r="IO34" s="24"/>
      <c r="IP34" s="24"/>
      <c r="IQ34" s="24"/>
      <c r="IR34" s="24"/>
      <c r="IS34" s="24"/>
      <c r="IT34" s="24"/>
    </row>
    <row r="35" spans="1:254" ht="23.25" thickBot="1" x14ac:dyDescent="0.25">
      <c r="A35" s="638"/>
      <c r="B35" s="101"/>
      <c r="C35" s="102"/>
      <c r="D35" s="102"/>
      <c r="E35" s="56"/>
      <c r="F35" s="56"/>
      <c r="G35" s="103"/>
      <c r="H35" s="121" t="s">
        <v>124</v>
      </c>
      <c r="I35" s="124">
        <f>I34/I70*100</f>
        <v>12.714776632302405</v>
      </c>
      <c r="J35" s="124">
        <f>J34/J70*100</f>
        <v>10.982658959537572</v>
      </c>
      <c r="K35" s="125">
        <f>K34/K70*100</f>
        <v>10.37037037037037</v>
      </c>
    </row>
    <row r="36" spans="1:254" s="23" customFormat="1" ht="15.75" thickTop="1" x14ac:dyDescent="0.2">
      <c r="A36" s="638"/>
      <c r="B36" s="646"/>
      <c r="C36" s="647" t="s">
        <v>67</v>
      </c>
      <c r="D36" s="647"/>
      <c r="E36" s="46"/>
      <c r="F36" s="46"/>
      <c r="G36" s="46"/>
      <c r="H36" s="60"/>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c r="BA36" s="24"/>
      <c r="BB36" s="24"/>
      <c r="BC36" s="24"/>
      <c r="BD36" s="24"/>
      <c r="BE36" s="24"/>
      <c r="BF36" s="24"/>
      <c r="BG36" s="24"/>
      <c r="BH36" s="24"/>
      <c r="BI36" s="24"/>
      <c r="BJ36" s="24"/>
      <c r="BK36" s="24"/>
      <c r="BL36" s="24"/>
      <c r="BM36" s="24"/>
      <c r="BN36" s="24"/>
      <c r="BO36" s="24"/>
      <c r="BP36" s="24"/>
      <c r="BQ36" s="24"/>
      <c r="BR36" s="24"/>
      <c r="BS36" s="24"/>
      <c r="BT36" s="24"/>
      <c r="BU36" s="24"/>
      <c r="BV36" s="24"/>
      <c r="BW36" s="24"/>
      <c r="BX36" s="24"/>
      <c r="BY36" s="24"/>
      <c r="BZ36" s="24"/>
      <c r="CA36" s="24"/>
      <c r="CB36" s="24"/>
      <c r="CC36" s="24"/>
      <c r="CD36" s="24"/>
      <c r="CE36" s="24"/>
      <c r="CF36" s="24"/>
      <c r="CG36" s="24"/>
      <c r="CH36" s="24"/>
      <c r="CI36" s="24"/>
      <c r="CJ36" s="24"/>
      <c r="CK36" s="24"/>
      <c r="CL36" s="24"/>
      <c r="CM36" s="24"/>
      <c r="CN36" s="24"/>
      <c r="CO36" s="24"/>
      <c r="CP36" s="24"/>
      <c r="CQ36" s="24"/>
      <c r="CR36" s="24"/>
      <c r="CS36" s="24"/>
      <c r="CT36" s="24"/>
      <c r="CU36" s="24"/>
      <c r="CV36" s="24"/>
      <c r="CW36" s="24"/>
      <c r="CX36" s="24"/>
      <c r="CY36" s="24"/>
      <c r="CZ36" s="24"/>
      <c r="DA36" s="24"/>
      <c r="DB36" s="24"/>
      <c r="DC36" s="24"/>
      <c r="DD36" s="24"/>
      <c r="DE36" s="24"/>
      <c r="DF36" s="24"/>
      <c r="DG36" s="24"/>
      <c r="DH36" s="24"/>
      <c r="DI36" s="24"/>
      <c r="DJ36" s="24"/>
      <c r="DK36" s="24"/>
      <c r="DL36" s="24"/>
      <c r="DM36" s="24"/>
      <c r="DN36" s="24"/>
      <c r="DO36" s="24"/>
      <c r="DP36" s="24"/>
      <c r="DQ36" s="24"/>
      <c r="DR36" s="24"/>
      <c r="DS36" s="24"/>
      <c r="DT36" s="24"/>
      <c r="DU36" s="24"/>
      <c r="DV36" s="24"/>
      <c r="DW36" s="24"/>
      <c r="DX36" s="24"/>
      <c r="DY36" s="24"/>
      <c r="DZ36" s="24"/>
      <c r="EA36" s="24"/>
      <c r="EB36" s="24"/>
      <c r="EC36" s="24"/>
      <c r="ED36" s="24"/>
      <c r="EE36" s="24"/>
      <c r="EF36" s="24"/>
      <c r="EG36" s="24"/>
      <c r="EH36" s="24"/>
      <c r="EI36" s="24"/>
      <c r="EJ36" s="24"/>
      <c r="EK36" s="24"/>
      <c r="EL36" s="24"/>
      <c r="EM36" s="24"/>
      <c r="EN36" s="24"/>
      <c r="EO36" s="24"/>
      <c r="EP36" s="24"/>
      <c r="EQ36" s="24"/>
      <c r="ER36" s="24"/>
      <c r="ES36" s="24"/>
      <c r="ET36" s="24"/>
      <c r="EU36" s="24"/>
      <c r="EV36" s="24"/>
      <c r="EW36" s="24"/>
      <c r="EX36" s="24"/>
      <c r="EY36" s="24"/>
      <c r="EZ36" s="24"/>
      <c r="FA36" s="24"/>
      <c r="FB36" s="24"/>
      <c r="FC36" s="24"/>
      <c r="FD36" s="24"/>
      <c r="FE36" s="24"/>
      <c r="FF36" s="24"/>
      <c r="FG36" s="24"/>
      <c r="FH36" s="24"/>
      <c r="FI36" s="24"/>
      <c r="FJ36" s="24"/>
      <c r="FK36" s="24"/>
      <c r="FL36" s="24"/>
      <c r="FM36" s="24"/>
      <c r="FN36" s="24"/>
      <c r="FO36" s="24"/>
      <c r="FP36" s="24"/>
      <c r="FQ36" s="24"/>
      <c r="FR36" s="24"/>
      <c r="FS36" s="24"/>
      <c r="FT36" s="24"/>
      <c r="FU36" s="24"/>
      <c r="FV36" s="24"/>
      <c r="FW36" s="24"/>
      <c r="FX36" s="24"/>
      <c r="FY36" s="24"/>
      <c r="FZ36" s="24"/>
      <c r="GA36" s="24"/>
      <c r="GB36" s="24"/>
      <c r="GC36" s="24"/>
      <c r="GD36" s="24"/>
      <c r="GE36" s="24"/>
      <c r="GF36" s="24"/>
      <c r="GG36" s="24"/>
      <c r="GH36" s="24"/>
      <c r="GI36" s="24"/>
      <c r="GJ36" s="24"/>
      <c r="GK36" s="24"/>
      <c r="GL36" s="24"/>
      <c r="GM36" s="24"/>
      <c r="GN36" s="24"/>
      <c r="GO36" s="24"/>
      <c r="GP36" s="24"/>
      <c r="GQ36" s="24"/>
      <c r="GR36" s="24"/>
      <c r="GS36" s="24"/>
      <c r="GT36" s="24"/>
      <c r="GU36" s="24"/>
      <c r="GV36" s="24"/>
      <c r="GW36" s="24"/>
      <c r="GX36" s="24"/>
      <c r="GY36" s="24"/>
      <c r="GZ36" s="24"/>
      <c r="HA36" s="24"/>
      <c r="HB36" s="24"/>
      <c r="HC36" s="24"/>
      <c r="HD36" s="24"/>
      <c r="HE36" s="24"/>
      <c r="HF36" s="24"/>
      <c r="HG36" s="24"/>
      <c r="HH36" s="24"/>
      <c r="HI36" s="24"/>
      <c r="HJ36" s="24"/>
      <c r="HK36" s="24"/>
      <c r="HL36" s="24"/>
      <c r="HM36" s="24"/>
      <c r="HN36" s="24"/>
      <c r="HO36" s="24"/>
      <c r="HP36" s="24"/>
      <c r="HQ36" s="24"/>
      <c r="HR36" s="24"/>
      <c r="HS36" s="24"/>
      <c r="HT36" s="24"/>
      <c r="HU36" s="24"/>
      <c r="HV36" s="24"/>
      <c r="HW36" s="24"/>
      <c r="HX36" s="24"/>
      <c r="HY36" s="24"/>
      <c r="HZ36" s="24"/>
      <c r="IA36" s="24"/>
      <c r="IB36" s="24"/>
      <c r="IC36" s="24"/>
      <c r="ID36" s="24"/>
      <c r="IE36" s="24"/>
      <c r="IF36" s="24"/>
      <c r="IG36" s="24"/>
      <c r="IH36" s="24"/>
      <c r="II36" s="24"/>
      <c r="IJ36" s="24"/>
      <c r="IK36" s="24"/>
      <c r="IL36" s="24"/>
      <c r="IM36" s="24"/>
      <c r="IN36" s="24"/>
      <c r="IO36" s="24"/>
      <c r="IP36" s="24"/>
      <c r="IQ36" s="24"/>
      <c r="IR36" s="24"/>
      <c r="IS36" s="24"/>
      <c r="IT36" s="24"/>
    </row>
    <row r="37" spans="1:254" x14ac:dyDescent="0.2">
      <c r="A37" s="638"/>
      <c r="B37" s="646"/>
      <c r="C37" s="634"/>
      <c r="D37" s="34" t="s">
        <v>81</v>
      </c>
      <c r="E37" s="36">
        <v>15</v>
      </c>
      <c r="F37" s="36">
        <v>16</v>
      </c>
      <c r="G37" s="36">
        <v>20</v>
      </c>
      <c r="H37" s="30"/>
    </row>
    <row r="38" spans="1:254" x14ac:dyDescent="0.2">
      <c r="A38" s="638"/>
      <c r="B38" s="646"/>
      <c r="C38" s="634"/>
      <c r="D38" s="34" t="s">
        <v>82</v>
      </c>
      <c r="E38" s="35">
        <v>3</v>
      </c>
      <c r="F38" s="36">
        <v>3</v>
      </c>
      <c r="G38" s="36">
        <v>3</v>
      </c>
      <c r="H38" s="30"/>
    </row>
    <row r="39" spans="1:254" ht="36" x14ac:dyDescent="0.2">
      <c r="A39" s="638"/>
      <c r="B39" s="646"/>
      <c r="C39" s="634"/>
      <c r="D39" s="34" t="s">
        <v>112</v>
      </c>
      <c r="E39" s="37">
        <f>SUM(E37:E38)</f>
        <v>18</v>
      </c>
      <c r="F39" s="37">
        <f>SUM(F37:F38)</f>
        <v>19</v>
      </c>
      <c r="G39" s="37">
        <f>SUM(G37:G38)</f>
        <v>23</v>
      </c>
      <c r="H39" s="76" t="s">
        <v>102</v>
      </c>
      <c r="I39" s="24">
        <f>E39</f>
        <v>18</v>
      </c>
      <c r="J39" s="24">
        <f>F39</f>
        <v>19</v>
      </c>
      <c r="K39" s="24">
        <f>G39</f>
        <v>23</v>
      </c>
    </row>
    <row r="40" spans="1:254" s="23" customFormat="1" ht="36" x14ac:dyDescent="0.2">
      <c r="A40" s="638"/>
      <c r="B40" s="646"/>
      <c r="C40" s="38" t="s">
        <v>23</v>
      </c>
      <c r="D40" s="47"/>
      <c r="E40" s="38"/>
      <c r="F40" s="47"/>
      <c r="G40" s="47"/>
      <c r="H40" s="60"/>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c r="BO40" s="24"/>
      <c r="BP40" s="24"/>
      <c r="BQ40" s="24"/>
      <c r="BR40" s="24"/>
      <c r="BS40" s="24"/>
      <c r="BT40" s="24"/>
      <c r="BU40" s="24"/>
      <c r="BV40" s="24"/>
      <c r="BW40" s="24"/>
      <c r="BX40" s="24"/>
      <c r="BY40" s="24"/>
      <c r="BZ40" s="24"/>
      <c r="CA40" s="24"/>
      <c r="CB40" s="24"/>
      <c r="CC40" s="24"/>
      <c r="CD40" s="24"/>
      <c r="CE40" s="24"/>
      <c r="CF40" s="24"/>
      <c r="CG40" s="24"/>
      <c r="CH40" s="24"/>
      <c r="CI40" s="24"/>
      <c r="CJ40" s="24"/>
      <c r="CK40" s="24"/>
      <c r="CL40" s="24"/>
      <c r="CM40" s="24"/>
      <c r="CN40" s="24"/>
      <c r="CO40" s="24"/>
      <c r="CP40" s="24"/>
      <c r="CQ40" s="24"/>
      <c r="CR40" s="24"/>
      <c r="CS40" s="24"/>
      <c r="CT40" s="24"/>
      <c r="CU40" s="24"/>
      <c r="CV40" s="24"/>
      <c r="CW40" s="24"/>
      <c r="CX40" s="24"/>
      <c r="CY40" s="24"/>
      <c r="CZ40" s="24"/>
      <c r="DA40" s="24"/>
      <c r="DB40" s="24"/>
      <c r="DC40" s="24"/>
      <c r="DD40" s="24"/>
      <c r="DE40" s="24"/>
      <c r="DF40" s="24"/>
      <c r="DG40" s="24"/>
      <c r="DH40" s="24"/>
      <c r="DI40" s="24"/>
      <c r="DJ40" s="24"/>
      <c r="DK40" s="24"/>
      <c r="DL40" s="24"/>
      <c r="DM40" s="24"/>
      <c r="DN40" s="24"/>
      <c r="DO40" s="24"/>
      <c r="DP40" s="24"/>
      <c r="DQ40" s="24"/>
      <c r="DR40" s="24"/>
      <c r="DS40" s="24"/>
      <c r="DT40" s="24"/>
      <c r="DU40" s="24"/>
      <c r="DV40" s="24"/>
      <c r="DW40" s="24"/>
      <c r="DX40" s="24"/>
      <c r="DY40" s="24"/>
      <c r="DZ40" s="24"/>
      <c r="EA40" s="24"/>
      <c r="EB40" s="24"/>
      <c r="EC40" s="24"/>
      <c r="ED40" s="24"/>
      <c r="EE40" s="24"/>
      <c r="EF40" s="24"/>
      <c r="EG40" s="24"/>
      <c r="EH40" s="24"/>
      <c r="EI40" s="24"/>
      <c r="EJ40" s="24"/>
      <c r="EK40" s="24"/>
      <c r="EL40" s="24"/>
      <c r="EM40" s="24"/>
      <c r="EN40" s="24"/>
      <c r="EO40" s="24"/>
      <c r="EP40" s="24"/>
      <c r="EQ40" s="24"/>
      <c r="ER40" s="24"/>
      <c r="ES40" s="24"/>
      <c r="ET40" s="24"/>
      <c r="EU40" s="24"/>
      <c r="EV40" s="24"/>
      <c r="EW40" s="24"/>
      <c r="EX40" s="24"/>
      <c r="EY40" s="24"/>
      <c r="EZ40" s="24"/>
      <c r="FA40" s="24"/>
      <c r="FB40" s="24"/>
      <c r="FC40" s="24"/>
      <c r="FD40" s="24"/>
      <c r="FE40" s="24"/>
      <c r="FF40" s="24"/>
      <c r="FG40" s="24"/>
      <c r="FH40" s="24"/>
      <c r="FI40" s="24"/>
      <c r="FJ40" s="24"/>
      <c r="FK40" s="24"/>
      <c r="FL40" s="24"/>
      <c r="FM40" s="24"/>
      <c r="FN40" s="24"/>
      <c r="FO40" s="24"/>
      <c r="FP40" s="24"/>
      <c r="FQ40" s="24"/>
      <c r="FR40" s="24"/>
      <c r="FS40" s="24"/>
      <c r="FT40" s="24"/>
      <c r="FU40" s="24"/>
      <c r="FV40" s="24"/>
      <c r="FW40" s="24"/>
      <c r="FX40" s="24"/>
      <c r="FY40" s="24"/>
      <c r="FZ40" s="24"/>
      <c r="GA40" s="24"/>
      <c r="GB40" s="24"/>
      <c r="GC40" s="24"/>
      <c r="GD40" s="24"/>
      <c r="GE40" s="24"/>
      <c r="GF40" s="24"/>
      <c r="GG40" s="24"/>
      <c r="GH40" s="24"/>
      <c r="GI40" s="24"/>
      <c r="GJ40" s="24"/>
      <c r="GK40" s="24"/>
      <c r="GL40" s="24"/>
      <c r="GM40" s="24"/>
      <c r="GN40" s="24"/>
      <c r="GO40" s="24"/>
      <c r="GP40" s="24"/>
      <c r="GQ40" s="24"/>
      <c r="GR40" s="24"/>
      <c r="GS40" s="24"/>
      <c r="GT40" s="24"/>
      <c r="GU40" s="24"/>
      <c r="GV40" s="24"/>
      <c r="GW40" s="24"/>
      <c r="GX40" s="24"/>
      <c r="GY40" s="24"/>
      <c r="GZ40" s="24"/>
      <c r="HA40" s="24"/>
      <c r="HB40" s="24"/>
      <c r="HC40" s="24"/>
      <c r="HD40" s="24"/>
      <c r="HE40" s="24"/>
      <c r="HF40" s="24"/>
      <c r="HG40" s="24"/>
      <c r="HH40" s="24"/>
      <c r="HI40" s="24"/>
      <c r="HJ40" s="24"/>
      <c r="HK40" s="24"/>
      <c r="HL40" s="24"/>
      <c r="HM40" s="24"/>
      <c r="HN40" s="24"/>
      <c r="HO40" s="24"/>
      <c r="HP40" s="24"/>
      <c r="HQ40" s="24"/>
      <c r="HR40" s="24"/>
      <c r="HS40" s="24"/>
      <c r="HT40" s="24"/>
      <c r="HU40" s="24"/>
      <c r="HV40" s="24"/>
      <c r="HW40" s="24"/>
      <c r="HX40" s="24"/>
      <c r="HY40" s="24"/>
      <c r="HZ40" s="24"/>
      <c r="IA40" s="24"/>
      <c r="IB40" s="24"/>
      <c r="IC40" s="24"/>
      <c r="ID40" s="24"/>
      <c r="IE40" s="24"/>
      <c r="IF40" s="24"/>
      <c r="IG40" s="24"/>
      <c r="IH40" s="24"/>
      <c r="II40" s="24"/>
      <c r="IJ40" s="24"/>
      <c r="IK40" s="24"/>
      <c r="IL40" s="24"/>
      <c r="IM40" s="24"/>
      <c r="IN40" s="24"/>
      <c r="IO40" s="24"/>
      <c r="IP40" s="24"/>
      <c r="IQ40" s="24"/>
      <c r="IR40" s="24"/>
      <c r="IS40" s="24"/>
      <c r="IT40" s="24"/>
    </row>
    <row r="41" spans="1:254" x14ac:dyDescent="0.2">
      <c r="A41" s="638"/>
      <c r="B41" s="646"/>
      <c r="C41" s="634"/>
      <c r="D41" s="34" t="s">
        <v>84</v>
      </c>
      <c r="E41" s="42">
        <v>3</v>
      </c>
      <c r="F41" s="36">
        <v>3</v>
      </c>
      <c r="G41" s="36">
        <v>3</v>
      </c>
      <c r="H41" s="30"/>
    </row>
    <row r="42" spans="1:254" x14ac:dyDescent="0.2">
      <c r="A42" s="638"/>
      <c r="B42" s="646"/>
      <c r="C42" s="634"/>
      <c r="D42" s="34" t="s">
        <v>85</v>
      </c>
      <c r="E42" s="36">
        <v>10</v>
      </c>
      <c r="F42" s="36">
        <v>10</v>
      </c>
      <c r="G42" s="36">
        <v>10</v>
      </c>
      <c r="H42" s="30"/>
    </row>
    <row r="43" spans="1:254" ht="24" x14ac:dyDescent="0.2">
      <c r="A43" s="638"/>
      <c r="B43" s="646"/>
      <c r="C43" s="634"/>
      <c r="D43" s="34" t="s">
        <v>69</v>
      </c>
      <c r="E43" s="36">
        <v>6</v>
      </c>
      <c r="F43" s="36">
        <v>6</v>
      </c>
      <c r="G43" s="36">
        <v>6</v>
      </c>
      <c r="H43" s="30"/>
    </row>
    <row r="44" spans="1:254" ht="36" x14ac:dyDescent="0.2">
      <c r="A44" s="638"/>
      <c r="B44" s="646"/>
      <c r="C44" s="635"/>
      <c r="D44" s="49" t="s">
        <v>113</v>
      </c>
      <c r="E44" s="50">
        <f>SUM(E41:E43)</f>
        <v>19</v>
      </c>
      <c r="F44" s="50">
        <f>SUM(F41:F43)</f>
        <v>19</v>
      </c>
      <c r="G44" s="50">
        <f>SUM(G41:G43)</f>
        <v>19</v>
      </c>
      <c r="H44" s="76" t="s">
        <v>114</v>
      </c>
      <c r="I44" s="24">
        <f>E44</f>
        <v>19</v>
      </c>
      <c r="J44" s="24">
        <f>F44</f>
        <v>19</v>
      </c>
      <c r="K44" s="24">
        <f>G44</f>
        <v>19</v>
      </c>
    </row>
    <row r="45" spans="1:254" ht="9.75" customHeight="1" thickBot="1" x14ac:dyDescent="0.25">
      <c r="A45" s="638"/>
      <c r="B45" s="59"/>
      <c r="C45" s="79"/>
      <c r="D45" s="49"/>
      <c r="E45" s="50"/>
      <c r="F45" s="50"/>
      <c r="G45" s="50"/>
      <c r="H45" s="76"/>
    </row>
    <row r="46" spans="1:254" s="23" customFormat="1" ht="29.25" customHeight="1" thickTop="1" thickBot="1" x14ac:dyDescent="0.25">
      <c r="A46" s="638"/>
      <c r="B46" s="632" t="s">
        <v>86</v>
      </c>
      <c r="C46" s="633"/>
      <c r="D46" s="633"/>
      <c r="E46" s="86"/>
      <c r="F46" s="86"/>
      <c r="G46" s="87"/>
      <c r="H46" s="129" t="s">
        <v>118</v>
      </c>
      <c r="I46" s="130">
        <f>E51</f>
        <v>10</v>
      </c>
      <c r="J46" s="130">
        <f>F51</f>
        <v>11</v>
      </c>
      <c r="K46" s="131">
        <f>G51</f>
        <v>12</v>
      </c>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24"/>
      <c r="BA46" s="24"/>
      <c r="BB46" s="24"/>
      <c r="BC46" s="24"/>
      <c r="BD46" s="24"/>
      <c r="BE46" s="24"/>
      <c r="BF46" s="24"/>
      <c r="BG46" s="24"/>
      <c r="BH46" s="24"/>
      <c r="BI46" s="24"/>
      <c r="BJ46" s="24"/>
      <c r="BK46" s="24"/>
      <c r="BL46" s="24"/>
      <c r="BM46" s="24"/>
      <c r="BN46" s="24"/>
      <c r="BO46" s="24"/>
      <c r="BP46" s="24"/>
      <c r="BQ46" s="24"/>
      <c r="BR46" s="24"/>
      <c r="BS46" s="24"/>
      <c r="BT46" s="24"/>
      <c r="BU46" s="24"/>
      <c r="BV46" s="24"/>
      <c r="BW46" s="24"/>
      <c r="BX46" s="24"/>
      <c r="BY46" s="24"/>
      <c r="BZ46" s="24"/>
      <c r="CA46" s="24"/>
      <c r="CB46" s="24"/>
      <c r="CC46" s="24"/>
      <c r="CD46" s="24"/>
      <c r="CE46" s="24"/>
      <c r="CF46" s="24"/>
      <c r="CG46" s="24"/>
      <c r="CH46" s="24"/>
      <c r="CI46" s="24"/>
      <c r="CJ46" s="24"/>
      <c r="CK46" s="24"/>
      <c r="CL46" s="24"/>
      <c r="CM46" s="24"/>
      <c r="CN46" s="24"/>
      <c r="CO46" s="24"/>
      <c r="CP46" s="24"/>
      <c r="CQ46" s="24"/>
      <c r="CR46" s="24"/>
      <c r="CS46" s="24"/>
      <c r="CT46" s="24"/>
      <c r="CU46" s="24"/>
      <c r="CV46" s="24"/>
      <c r="CW46" s="24"/>
      <c r="CX46" s="24"/>
      <c r="CY46" s="24"/>
      <c r="CZ46" s="24"/>
      <c r="DA46" s="24"/>
      <c r="DB46" s="24"/>
      <c r="DC46" s="24"/>
      <c r="DD46" s="24"/>
      <c r="DE46" s="24"/>
      <c r="DF46" s="24"/>
      <c r="DG46" s="24"/>
      <c r="DH46" s="24"/>
      <c r="DI46" s="24"/>
      <c r="DJ46" s="24"/>
      <c r="DK46" s="24"/>
      <c r="DL46" s="24"/>
      <c r="DM46" s="24"/>
      <c r="DN46" s="24"/>
      <c r="DO46" s="24"/>
      <c r="DP46" s="24"/>
      <c r="DQ46" s="24"/>
      <c r="DR46" s="24"/>
      <c r="DS46" s="24"/>
      <c r="DT46" s="24"/>
      <c r="DU46" s="24"/>
      <c r="DV46" s="24"/>
      <c r="DW46" s="24"/>
      <c r="DX46" s="24"/>
      <c r="DY46" s="24"/>
      <c r="DZ46" s="24"/>
      <c r="EA46" s="24"/>
      <c r="EB46" s="24"/>
      <c r="EC46" s="24"/>
      <c r="ED46" s="24"/>
      <c r="EE46" s="24"/>
      <c r="EF46" s="24"/>
      <c r="EG46" s="24"/>
      <c r="EH46" s="24"/>
      <c r="EI46" s="24"/>
      <c r="EJ46" s="24"/>
      <c r="EK46" s="24"/>
      <c r="EL46" s="24"/>
      <c r="EM46" s="24"/>
      <c r="EN46" s="24"/>
      <c r="EO46" s="24"/>
      <c r="EP46" s="24"/>
      <c r="EQ46" s="24"/>
      <c r="ER46" s="24"/>
      <c r="ES46" s="24"/>
      <c r="ET46" s="24"/>
      <c r="EU46" s="24"/>
      <c r="EV46" s="24"/>
      <c r="EW46" s="24"/>
      <c r="EX46" s="24"/>
      <c r="EY46" s="24"/>
      <c r="EZ46" s="24"/>
      <c r="FA46" s="24"/>
      <c r="FB46" s="24"/>
      <c r="FC46" s="24"/>
      <c r="FD46" s="24"/>
      <c r="FE46" s="24"/>
      <c r="FF46" s="24"/>
      <c r="FG46" s="24"/>
      <c r="FH46" s="24"/>
      <c r="FI46" s="24"/>
      <c r="FJ46" s="24"/>
      <c r="FK46" s="24"/>
      <c r="FL46" s="24"/>
      <c r="FM46" s="24"/>
      <c r="FN46" s="24"/>
      <c r="FO46" s="24"/>
      <c r="FP46" s="24"/>
      <c r="FQ46" s="24"/>
      <c r="FR46" s="24"/>
      <c r="FS46" s="24"/>
      <c r="FT46" s="24"/>
      <c r="FU46" s="24"/>
      <c r="FV46" s="24"/>
      <c r="FW46" s="24"/>
      <c r="FX46" s="24"/>
      <c r="FY46" s="24"/>
      <c r="FZ46" s="24"/>
      <c r="GA46" s="24"/>
      <c r="GB46" s="24"/>
      <c r="GC46" s="24"/>
      <c r="GD46" s="24"/>
      <c r="GE46" s="24"/>
      <c r="GF46" s="24"/>
      <c r="GG46" s="24"/>
      <c r="GH46" s="24"/>
      <c r="GI46" s="24"/>
      <c r="GJ46" s="24"/>
      <c r="GK46" s="24"/>
      <c r="GL46" s="24"/>
      <c r="GM46" s="24"/>
      <c r="GN46" s="24"/>
      <c r="GO46" s="24"/>
      <c r="GP46" s="24"/>
      <c r="GQ46" s="24"/>
      <c r="GR46" s="24"/>
      <c r="GS46" s="24"/>
      <c r="GT46" s="24"/>
      <c r="GU46" s="24"/>
      <c r="GV46" s="24"/>
      <c r="GW46" s="24"/>
      <c r="GX46" s="24"/>
      <c r="GY46" s="24"/>
      <c r="GZ46" s="24"/>
      <c r="HA46" s="24"/>
      <c r="HB46" s="24"/>
      <c r="HC46" s="24"/>
      <c r="HD46" s="24"/>
      <c r="HE46" s="24"/>
      <c r="HF46" s="24"/>
      <c r="HG46" s="24"/>
      <c r="HH46" s="24"/>
      <c r="HI46" s="24"/>
      <c r="HJ46" s="24"/>
      <c r="HK46" s="24"/>
      <c r="HL46" s="24"/>
      <c r="HM46" s="24"/>
      <c r="HN46" s="24"/>
      <c r="HO46" s="24"/>
      <c r="HP46" s="24"/>
      <c r="HQ46" s="24"/>
      <c r="HR46" s="24"/>
      <c r="HS46" s="24"/>
      <c r="HT46" s="24"/>
      <c r="HU46" s="24"/>
      <c r="HV46" s="24"/>
      <c r="HW46" s="24"/>
      <c r="HX46" s="24"/>
      <c r="HY46" s="24"/>
      <c r="HZ46" s="24"/>
      <c r="IA46" s="24"/>
      <c r="IB46" s="24"/>
      <c r="IC46" s="24"/>
      <c r="ID46" s="24"/>
      <c r="IE46" s="24"/>
      <c r="IF46" s="24"/>
      <c r="IG46" s="24"/>
      <c r="IH46" s="24"/>
      <c r="II46" s="24"/>
      <c r="IJ46" s="24"/>
      <c r="IK46" s="24"/>
      <c r="IL46" s="24"/>
      <c r="IM46" s="24"/>
      <c r="IN46" s="24"/>
      <c r="IO46" s="24"/>
      <c r="IP46" s="24"/>
      <c r="IQ46" s="24"/>
      <c r="IR46" s="24"/>
      <c r="IS46" s="24"/>
      <c r="IT46" s="24"/>
    </row>
    <row r="47" spans="1:254" ht="23.25" thickBot="1" x14ac:dyDescent="0.25">
      <c r="A47" s="638"/>
      <c r="B47" s="97"/>
      <c r="C47" s="98"/>
      <c r="D47" s="98"/>
      <c r="E47" s="104"/>
      <c r="F47" s="104"/>
      <c r="G47" s="105"/>
      <c r="H47" s="132" t="s">
        <v>124</v>
      </c>
      <c r="I47" s="124">
        <f>I46/I70*100</f>
        <v>3.4364261168384882</v>
      </c>
      <c r="J47" s="124">
        <f>J46/J70*100</f>
        <v>3.1791907514450863</v>
      </c>
      <c r="K47" s="133">
        <f>K46/K70*100</f>
        <v>2.9629629629629632</v>
      </c>
    </row>
    <row r="48" spans="1:254" ht="15.75" thickTop="1" x14ac:dyDescent="0.2">
      <c r="A48" s="638"/>
      <c r="B48" s="648"/>
      <c r="C48" s="629" t="s">
        <v>87</v>
      </c>
      <c r="D48" s="629"/>
      <c r="E48" s="36">
        <v>5</v>
      </c>
      <c r="F48" s="36">
        <v>6</v>
      </c>
      <c r="G48" s="36">
        <v>7</v>
      </c>
      <c r="H48" s="30"/>
    </row>
    <row r="49" spans="1:254" x14ac:dyDescent="0.2">
      <c r="A49" s="638"/>
      <c r="B49" s="648"/>
      <c r="C49" s="629" t="s">
        <v>88</v>
      </c>
      <c r="D49" s="629"/>
      <c r="E49" s="36">
        <v>3</v>
      </c>
      <c r="F49" s="36">
        <v>3</v>
      </c>
      <c r="G49" s="36">
        <v>3</v>
      </c>
      <c r="H49" s="30"/>
    </row>
    <row r="50" spans="1:254" x14ac:dyDescent="0.2">
      <c r="A50" s="638"/>
      <c r="B50" s="648"/>
      <c r="C50" s="629" t="s">
        <v>89</v>
      </c>
      <c r="D50" s="629"/>
      <c r="E50" s="36">
        <v>2</v>
      </c>
      <c r="F50" s="36">
        <v>2</v>
      </c>
      <c r="G50" s="36">
        <v>2</v>
      </c>
      <c r="H50" s="30"/>
      <c r="M50" s="73"/>
    </row>
    <row r="51" spans="1:254" ht="36" x14ac:dyDescent="0.2">
      <c r="A51" s="638"/>
      <c r="B51" s="648"/>
      <c r="C51" s="34"/>
      <c r="D51" s="51" t="s">
        <v>115</v>
      </c>
      <c r="E51" s="52">
        <f>SUM(E48:E50)</f>
        <v>10</v>
      </c>
      <c r="F51" s="52">
        <f>SUM(F48:F50)</f>
        <v>11</v>
      </c>
      <c r="G51" s="52">
        <f>SUM(G48:G50)</f>
        <v>12</v>
      </c>
      <c r="H51" s="76" t="s">
        <v>103</v>
      </c>
      <c r="I51" s="24">
        <f>E51</f>
        <v>10</v>
      </c>
      <c r="J51" s="24">
        <f>F51</f>
        <v>11</v>
      </c>
      <c r="K51" s="24">
        <f>G51</f>
        <v>12</v>
      </c>
    </row>
    <row r="52" spans="1:254" ht="11.25" customHeight="1" thickBot="1" x14ac:dyDescent="0.25">
      <c r="A52" s="638"/>
      <c r="B52" s="57"/>
      <c r="C52" s="34"/>
      <c r="D52" s="51"/>
      <c r="E52" s="52"/>
      <c r="F52" s="52"/>
      <c r="G52" s="85"/>
      <c r="H52" s="76"/>
    </row>
    <row r="53" spans="1:254" s="23" customFormat="1" ht="15.75" thickTop="1" x14ac:dyDescent="0.2">
      <c r="A53" s="638"/>
      <c r="B53" s="636" t="s">
        <v>90</v>
      </c>
      <c r="C53" s="637"/>
      <c r="D53" s="637"/>
      <c r="E53" s="88"/>
      <c r="F53" s="88"/>
      <c r="G53" s="89"/>
      <c r="H53" s="135" t="s">
        <v>119</v>
      </c>
      <c r="I53" s="136">
        <f>I58+I63</f>
        <v>17</v>
      </c>
      <c r="J53" s="136">
        <f>J58+J63</f>
        <v>19</v>
      </c>
      <c r="K53" s="137">
        <f>K58+K63</f>
        <v>21</v>
      </c>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c r="BD53" s="24"/>
      <c r="BE53" s="24"/>
      <c r="BF53" s="24"/>
      <c r="BG53" s="24"/>
      <c r="BH53" s="24"/>
      <c r="BI53" s="24"/>
      <c r="BJ53" s="24"/>
      <c r="BK53" s="24"/>
      <c r="BL53" s="24"/>
      <c r="BM53" s="24"/>
      <c r="BN53" s="24"/>
      <c r="BO53" s="24"/>
      <c r="BP53" s="24"/>
      <c r="BQ53" s="24"/>
      <c r="BR53" s="24"/>
      <c r="BS53" s="24"/>
      <c r="BT53" s="24"/>
      <c r="BU53" s="24"/>
      <c r="BV53" s="24"/>
      <c r="BW53" s="24"/>
      <c r="BX53" s="24"/>
      <c r="BY53" s="24"/>
      <c r="BZ53" s="24"/>
      <c r="CA53" s="24"/>
      <c r="CB53" s="24"/>
      <c r="CC53" s="24"/>
      <c r="CD53" s="24"/>
      <c r="CE53" s="24"/>
      <c r="CF53" s="24"/>
      <c r="CG53" s="24"/>
      <c r="CH53" s="24"/>
      <c r="CI53" s="24"/>
      <c r="CJ53" s="24"/>
      <c r="CK53" s="24"/>
      <c r="CL53" s="24"/>
      <c r="CM53" s="24"/>
      <c r="CN53" s="24"/>
      <c r="CO53" s="24"/>
      <c r="CP53" s="24"/>
      <c r="CQ53" s="24"/>
      <c r="CR53" s="24"/>
      <c r="CS53" s="24"/>
      <c r="CT53" s="24"/>
      <c r="CU53" s="24"/>
      <c r="CV53" s="24"/>
      <c r="CW53" s="24"/>
      <c r="CX53" s="24"/>
      <c r="CY53" s="24"/>
      <c r="CZ53" s="24"/>
      <c r="DA53" s="24"/>
      <c r="DB53" s="24"/>
      <c r="DC53" s="24"/>
      <c r="DD53" s="24"/>
      <c r="DE53" s="24"/>
      <c r="DF53" s="24"/>
      <c r="DG53" s="24"/>
      <c r="DH53" s="24"/>
      <c r="DI53" s="24"/>
      <c r="DJ53" s="24"/>
      <c r="DK53" s="24"/>
      <c r="DL53" s="24"/>
      <c r="DM53" s="24"/>
      <c r="DN53" s="24"/>
      <c r="DO53" s="24"/>
      <c r="DP53" s="24"/>
      <c r="DQ53" s="24"/>
      <c r="DR53" s="24"/>
      <c r="DS53" s="24"/>
      <c r="DT53" s="24"/>
      <c r="DU53" s="24"/>
      <c r="DV53" s="24"/>
      <c r="DW53" s="24"/>
      <c r="DX53" s="24"/>
      <c r="DY53" s="24"/>
      <c r="DZ53" s="24"/>
      <c r="EA53" s="24"/>
      <c r="EB53" s="24"/>
      <c r="EC53" s="24"/>
      <c r="ED53" s="24"/>
      <c r="EE53" s="24"/>
      <c r="EF53" s="24"/>
      <c r="EG53" s="24"/>
      <c r="EH53" s="24"/>
      <c r="EI53" s="24"/>
      <c r="EJ53" s="24"/>
      <c r="EK53" s="24"/>
      <c r="EL53" s="24"/>
      <c r="EM53" s="24"/>
      <c r="EN53" s="24"/>
      <c r="EO53" s="24"/>
      <c r="EP53" s="24"/>
      <c r="EQ53" s="24"/>
      <c r="ER53" s="24"/>
      <c r="ES53" s="24"/>
      <c r="ET53" s="24"/>
      <c r="EU53" s="24"/>
      <c r="EV53" s="24"/>
      <c r="EW53" s="24"/>
      <c r="EX53" s="24"/>
      <c r="EY53" s="24"/>
      <c r="EZ53" s="24"/>
      <c r="FA53" s="24"/>
      <c r="FB53" s="24"/>
      <c r="FC53" s="24"/>
      <c r="FD53" s="24"/>
      <c r="FE53" s="24"/>
      <c r="FF53" s="24"/>
      <c r="FG53" s="24"/>
      <c r="FH53" s="24"/>
      <c r="FI53" s="24"/>
      <c r="FJ53" s="24"/>
      <c r="FK53" s="24"/>
      <c r="FL53" s="24"/>
      <c r="FM53" s="24"/>
      <c r="FN53" s="24"/>
      <c r="FO53" s="24"/>
      <c r="FP53" s="24"/>
      <c r="FQ53" s="24"/>
      <c r="FR53" s="24"/>
      <c r="FS53" s="24"/>
      <c r="FT53" s="24"/>
      <c r="FU53" s="24"/>
      <c r="FV53" s="24"/>
      <c r="FW53" s="24"/>
      <c r="FX53" s="24"/>
      <c r="FY53" s="24"/>
      <c r="FZ53" s="24"/>
      <c r="GA53" s="24"/>
      <c r="GB53" s="24"/>
      <c r="GC53" s="24"/>
      <c r="GD53" s="24"/>
      <c r="GE53" s="24"/>
      <c r="GF53" s="24"/>
      <c r="GG53" s="24"/>
      <c r="GH53" s="24"/>
      <c r="GI53" s="24"/>
      <c r="GJ53" s="24"/>
      <c r="GK53" s="24"/>
      <c r="GL53" s="24"/>
      <c r="GM53" s="24"/>
      <c r="GN53" s="24"/>
      <c r="GO53" s="24"/>
      <c r="GP53" s="24"/>
      <c r="GQ53" s="24"/>
      <c r="GR53" s="24"/>
      <c r="GS53" s="24"/>
      <c r="GT53" s="24"/>
      <c r="GU53" s="24"/>
      <c r="GV53" s="24"/>
      <c r="GW53" s="24"/>
      <c r="GX53" s="24"/>
      <c r="GY53" s="24"/>
      <c r="GZ53" s="24"/>
      <c r="HA53" s="24"/>
      <c r="HB53" s="24"/>
      <c r="HC53" s="24"/>
      <c r="HD53" s="24"/>
      <c r="HE53" s="24"/>
      <c r="HF53" s="24"/>
      <c r="HG53" s="24"/>
      <c r="HH53" s="24"/>
      <c r="HI53" s="24"/>
      <c r="HJ53" s="24"/>
      <c r="HK53" s="24"/>
      <c r="HL53" s="24"/>
      <c r="HM53" s="24"/>
      <c r="HN53" s="24"/>
      <c r="HO53" s="24"/>
      <c r="HP53" s="24"/>
      <c r="HQ53" s="24"/>
      <c r="HR53" s="24"/>
      <c r="HS53" s="24"/>
      <c r="HT53" s="24"/>
      <c r="HU53" s="24"/>
      <c r="HV53" s="24"/>
      <c r="HW53" s="24"/>
      <c r="HX53" s="24"/>
      <c r="HY53" s="24"/>
      <c r="HZ53" s="24"/>
      <c r="IA53" s="24"/>
      <c r="IB53" s="24"/>
      <c r="IC53" s="24"/>
      <c r="ID53" s="24"/>
      <c r="IE53" s="24"/>
      <c r="IF53" s="24"/>
      <c r="IG53" s="24"/>
      <c r="IH53" s="24"/>
      <c r="II53" s="24"/>
      <c r="IJ53" s="24"/>
      <c r="IK53" s="24"/>
      <c r="IL53" s="24"/>
      <c r="IM53" s="24"/>
      <c r="IN53" s="24"/>
      <c r="IO53" s="24"/>
      <c r="IP53" s="24"/>
      <c r="IQ53" s="24"/>
      <c r="IR53" s="24"/>
      <c r="IS53" s="24"/>
      <c r="IT53" s="24"/>
    </row>
    <row r="54" spans="1:254" ht="24" customHeight="1" thickBot="1" x14ac:dyDescent="0.25">
      <c r="A54" s="638"/>
      <c r="B54" s="106"/>
      <c r="C54" s="107"/>
      <c r="D54" s="107"/>
      <c r="E54" s="29"/>
      <c r="F54" s="29"/>
      <c r="G54" s="108"/>
      <c r="H54" s="121" t="s">
        <v>124</v>
      </c>
      <c r="I54" s="138">
        <f>I53/I70*100</f>
        <v>5.8419243986254292</v>
      </c>
      <c r="J54" s="138">
        <f>J53/J70*100</f>
        <v>5.4913294797687859</v>
      </c>
      <c r="K54" s="139">
        <f>K53/K70*100</f>
        <v>5.1851851851851851</v>
      </c>
      <c r="M54" s="140"/>
    </row>
    <row r="55" spans="1:254" s="23" customFormat="1" ht="15.75" thickTop="1" x14ac:dyDescent="0.2">
      <c r="A55" s="638"/>
      <c r="B55" s="643"/>
      <c r="C55" s="630" t="s">
        <v>91</v>
      </c>
      <c r="D55" s="630"/>
      <c r="E55" s="46"/>
      <c r="F55" s="46"/>
      <c r="G55" s="46"/>
      <c r="H55" s="60"/>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row>
    <row r="56" spans="1:254" x14ac:dyDescent="0.2">
      <c r="A56" s="638"/>
      <c r="B56" s="644"/>
      <c r="C56" s="51"/>
      <c r="D56" s="34" t="s">
        <v>92</v>
      </c>
      <c r="E56" s="36">
        <v>4</v>
      </c>
      <c r="F56" s="36">
        <v>4</v>
      </c>
      <c r="G56" s="36">
        <v>4</v>
      </c>
      <c r="H56" s="30"/>
    </row>
    <row r="57" spans="1:254" x14ac:dyDescent="0.2">
      <c r="A57" s="638"/>
      <c r="B57" s="644"/>
      <c r="C57" s="53"/>
      <c r="D57" s="34" t="s">
        <v>93</v>
      </c>
      <c r="E57" s="36">
        <v>6</v>
      </c>
      <c r="F57" s="36">
        <v>7</v>
      </c>
      <c r="G57" s="36">
        <v>8</v>
      </c>
      <c r="H57" s="30"/>
    </row>
    <row r="58" spans="1:254" ht="36" x14ac:dyDescent="0.2">
      <c r="A58" s="638"/>
      <c r="B58" s="644"/>
      <c r="C58" s="53"/>
      <c r="D58" s="34" t="s">
        <v>120</v>
      </c>
      <c r="E58" s="52">
        <f>SUM(E56:E57)</f>
        <v>10</v>
      </c>
      <c r="F58" s="52">
        <f>SUM(F56:F57)</f>
        <v>11</v>
      </c>
      <c r="G58" s="52">
        <f>SUM(G56:G57)</f>
        <v>12</v>
      </c>
      <c r="H58" s="40" t="s">
        <v>104</v>
      </c>
      <c r="I58" s="24">
        <f>E58</f>
        <v>10</v>
      </c>
      <c r="J58" s="24">
        <f>F58</f>
        <v>11</v>
      </c>
      <c r="K58" s="24">
        <f>G58</f>
        <v>12</v>
      </c>
    </row>
    <row r="59" spans="1:254" s="23" customFormat="1" x14ac:dyDescent="0.2">
      <c r="A59" s="638"/>
      <c r="B59" s="644"/>
      <c r="C59" s="630" t="s">
        <v>94</v>
      </c>
      <c r="D59" s="630"/>
      <c r="E59" s="46"/>
      <c r="F59" s="46"/>
      <c r="G59" s="46"/>
      <c r="H59" s="60"/>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c r="CJ59" s="24"/>
      <c r="CK59" s="24"/>
      <c r="CL59" s="24"/>
      <c r="CM59" s="24"/>
      <c r="CN59" s="24"/>
      <c r="CO59" s="24"/>
      <c r="CP59" s="24"/>
      <c r="CQ59" s="24"/>
      <c r="CR59" s="24"/>
      <c r="CS59" s="24"/>
      <c r="CT59" s="24"/>
      <c r="CU59" s="24"/>
      <c r="CV59" s="24"/>
      <c r="CW59" s="24"/>
      <c r="CX59" s="24"/>
      <c r="CY59" s="24"/>
      <c r="CZ59" s="24"/>
      <c r="DA59" s="24"/>
      <c r="DB59" s="24"/>
      <c r="DC59" s="24"/>
      <c r="DD59" s="24"/>
      <c r="DE59" s="24"/>
      <c r="DF59" s="24"/>
      <c r="DG59" s="24"/>
      <c r="DH59" s="24"/>
      <c r="DI59" s="24"/>
      <c r="DJ59" s="24"/>
      <c r="DK59" s="24"/>
      <c r="DL59" s="24"/>
      <c r="DM59" s="24"/>
      <c r="DN59" s="24"/>
      <c r="DO59" s="24"/>
      <c r="DP59" s="24"/>
      <c r="DQ59" s="24"/>
      <c r="DR59" s="24"/>
      <c r="DS59" s="24"/>
      <c r="DT59" s="24"/>
      <c r="DU59" s="24"/>
      <c r="DV59" s="24"/>
      <c r="DW59" s="24"/>
      <c r="DX59" s="24"/>
      <c r="DY59" s="24"/>
      <c r="DZ59" s="24"/>
      <c r="EA59" s="24"/>
      <c r="EB59" s="24"/>
      <c r="EC59" s="24"/>
      <c r="ED59" s="24"/>
      <c r="EE59" s="24"/>
      <c r="EF59" s="24"/>
      <c r="EG59" s="24"/>
      <c r="EH59" s="24"/>
      <c r="EI59" s="24"/>
      <c r="EJ59" s="24"/>
      <c r="EK59" s="24"/>
      <c r="EL59" s="24"/>
      <c r="EM59" s="24"/>
      <c r="EN59" s="24"/>
      <c r="EO59" s="24"/>
      <c r="EP59" s="24"/>
      <c r="EQ59" s="24"/>
      <c r="ER59" s="24"/>
      <c r="ES59" s="24"/>
      <c r="ET59" s="24"/>
      <c r="EU59" s="24"/>
      <c r="EV59" s="24"/>
      <c r="EW59" s="24"/>
      <c r="EX59" s="24"/>
      <c r="EY59" s="24"/>
      <c r="EZ59" s="24"/>
      <c r="FA59" s="24"/>
      <c r="FB59" s="24"/>
      <c r="FC59" s="24"/>
      <c r="FD59" s="24"/>
      <c r="FE59" s="24"/>
      <c r="FF59" s="24"/>
      <c r="FG59" s="24"/>
      <c r="FH59" s="24"/>
      <c r="FI59" s="24"/>
      <c r="FJ59" s="24"/>
      <c r="FK59" s="24"/>
      <c r="FL59" s="24"/>
      <c r="FM59" s="24"/>
      <c r="FN59" s="24"/>
      <c r="FO59" s="24"/>
      <c r="FP59" s="24"/>
      <c r="FQ59" s="24"/>
      <c r="FR59" s="24"/>
      <c r="FS59" s="24"/>
      <c r="FT59" s="24"/>
      <c r="FU59" s="24"/>
      <c r="FV59" s="24"/>
      <c r="FW59" s="24"/>
      <c r="FX59" s="24"/>
      <c r="FY59" s="24"/>
      <c r="FZ59" s="24"/>
      <c r="GA59" s="24"/>
      <c r="GB59" s="24"/>
      <c r="GC59" s="24"/>
      <c r="GD59" s="24"/>
      <c r="GE59" s="24"/>
      <c r="GF59" s="24"/>
      <c r="GG59" s="24"/>
      <c r="GH59" s="24"/>
      <c r="GI59" s="24"/>
      <c r="GJ59" s="24"/>
      <c r="GK59" s="24"/>
      <c r="GL59" s="24"/>
      <c r="GM59" s="24"/>
      <c r="GN59" s="24"/>
      <c r="GO59" s="24"/>
      <c r="GP59" s="24"/>
      <c r="GQ59" s="24"/>
      <c r="GR59" s="24"/>
      <c r="GS59" s="24"/>
      <c r="GT59" s="24"/>
      <c r="GU59" s="24"/>
      <c r="GV59" s="24"/>
      <c r="GW59" s="24"/>
      <c r="GX59" s="24"/>
      <c r="GY59" s="24"/>
      <c r="GZ59" s="24"/>
      <c r="HA59" s="24"/>
      <c r="HB59" s="24"/>
      <c r="HC59" s="24"/>
      <c r="HD59" s="24"/>
      <c r="HE59" s="24"/>
      <c r="HF59" s="24"/>
      <c r="HG59" s="24"/>
      <c r="HH59" s="24"/>
      <c r="HI59" s="24"/>
      <c r="HJ59" s="24"/>
      <c r="HK59" s="24"/>
      <c r="HL59" s="24"/>
      <c r="HM59" s="24"/>
      <c r="HN59" s="24"/>
      <c r="HO59" s="24"/>
      <c r="HP59" s="24"/>
      <c r="HQ59" s="24"/>
      <c r="HR59" s="24"/>
      <c r="HS59" s="24"/>
      <c r="HT59" s="24"/>
      <c r="HU59" s="24"/>
      <c r="HV59" s="24"/>
      <c r="HW59" s="24"/>
      <c r="HX59" s="24"/>
      <c r="HY59" s="24"/>
      <c r="HZ59" s="24"/>
      <c r="IA59" s="24"/>
      <c r="IB59" s="24"/>
      <c r="IC59" s="24"/>
      <c r="ID59" s="24"/>
      <c r="IE59" s="24"/>
      <c r="IF59" s="24"/>
      <c r="IG59" s="24"/>
      <c r="IH59" s="24"/>
      <c r="II59" s="24"/>
      <c r="IJ59" s="24"/>
      <c r="IK59" s="24"/>
      <c r="IL59" s="24"/>
      <c r="IM59" s="24"/>
      <c r="IN59" s="24"/>
      <c r="IO59" s="24"/>
      <c r="IP59" s="24"/>
      <c r="IQ59" s="24"/>
      <c r="IR59" s="24"/>
      <c r="IS59" s="24"/>
      <c r="IT59" s="24"/>
    </row>
    <row r="60" spans="1:254" x14ac:dyDescent="0.2">
      <c r="A60" s="638"/>
      <c r="B60" s="644"/>
      <c r="C60" s="51"/>
      <c r="D60" s="34" t="s">
        <v>95</v>
      </c>
      <c r="E60" s="36">
        <v>2</v>
      </c>
      <c r="F60" s="36">
        <v>3</v>
      </c>
      <c r="G60" s="36">
        <v>4</v>
      </c>
      <c r="H60" s="30"/>
    </row>
    <row r="61" spans="1:254" x14ac:dyDescent="0.2">
      <c r="A61" s="638"/>
      <c r="B61" s="644"/>
      <c r="C61" s="51"/>
      <c r="D61" s="34" t="s">
        <v>96</v>
      </c>
      <c r="E61" s="36">
        <v>3</v>
      </c>
      <c r="F61" s="36">
        <v>3</v>
      </c>
      <c r="G61" s="36">
        <v>3</v>
      </c>
      <c r="H61" s="30"/>
    </row>
    <row r="62" spans="1:254" x14ac:dyDescent="0.2">
      <c r="A62" s="638"/>
      <c r="B62" s="644"/>
      <c r="C62" s="51"/>
      <c r="D62" s="34" t="s">
        <v>97</v>
      </c>
      <c r="E62" s="36">
        <v>2</v>
      </c>
      <c r="F62" s="36">
        <v>2</v>
      </c>
      <c r="G62" s="36">
        <v>2</v>
      </c>
      <c r="H62" s="30"/>
      <c r="O62" s="73"/>
    </row>
    <row r="63" spans="1:254" ht="36.75" thickBot="1" x14ac:dyDescent="0.25">
      <c r="A63" s="638"/>
      <c r="B63" s="645"/>
      <c r="C63" s="51"/>
      <c r="D63" s="51" t="s">
        <v>116</v>
      </c>
      <c r="E63" s="50">
        <f>SUM(E60:E62)</f>
        <v>7</v>
      </c>
      <c r="F63" s="50">
        <f>SUM(F60:F62)</f>
        <v>8</v>
      </c>
      <c r="G63" s="50">
        <f>SUM(G60:G62)</f>
        <v>9</v>
      </c>
      <c r="H63" s="40" t="s">
        <v>105</v>
      </c>
      <c r="I63" s="96">
        <f>E63</f>
        <v>7</v>
      </c>
      <c r="J63" s="96">
        <f>F63</f>
        <v>8</v>
      </c>
      <c r="K63" s="96">
        <f>G63</f>
        <v>9</v>
      </c>
      <c r="N63" s="96"/>
    </row>
    <row r="64" spans="1:254" ht="26.25" customHeight="1" thickTop="1" thickBot="1" x14ac:dyDescent="0.25">
      <c r="A64" s="54" t="s">
        <v>128</v>
      </c>
      <c r="B64" s="54"/>
      <c r="C64" s="54"/>
      <c r="D64" s="92"/>
      <c r="E64" s="93">
        <f>E63+E58+E51+E44+E39+E32+E28+E22+E17</f>
        <v>291</v>
      </c>
      <c r="F64" s="94">
        <f>F63+F58+F51+F44+F39+F32+F28+F22+F17</f>
        <v>346</v>
      </c>
      <c r="G64" s="95">
        <f>G63+G58+G51+G44+G39+G32+G28+G22+G17</f>
        <v>405</v>
      </c>
      <c r="H64" s="24"/>
      <c r="I64" s="156">
        <f>I46+I34+I10</f>
        <v>274</v>
      </c>
      <c r="J64" s="156">
        <f>J46+J34+J10</f>
        <v>327</v>
      </c>
      <c r="K64" s="156">
        <f>K46+K34+K10</f>
        <v>384</v>
      </c>
      <c r="L64" s="117" t="s">
        <v>126</v>
      </c>
      <c r="O64" s="158"/>
    </row>
    <row r="65" spans="1:15" ht="23.25" customHeight="1" thickTop="1" x14ac:dyDescent="0.2">
      <c r="A65" s="30"/>
      <c r="B65" s="30"/>
      <c r="C65" s="30"/>
      <c r="D65" s="116" t="s">
        <v>122</v>
      </c>
      <c r="E65" s="31" t="s">
        <v>58</v>
      </c>
      <c r="F65" s="31" t="s">
        <v>59</v>
      </c>
      <c r="G65" s="31" t="s">
        <v>60</v>
      </c>
      <c r="H65" s="148" t="s">
        <v>124</v>
      </c>
      <c r="I65" s="157">
        <f>I64/I70*100</f>
        <v>94.158075601374563</v>
      </c>
      <c r="J65" s="157">
        <f>J64/J70*100</f>
        <v>94.50867052023122</v>
      </c>
      <c r="K65" s="157">
        <f>K64/K70*100</f>
        <v>94.814814814814824</v>
      </c>
    </row>
    <row r="66" spans="1:15" ht="15.75" customHeight="1" x14ac:dyDescent="0.2">
      <c r="A66" s="30"/>
      <c r="B66" s="30"/>
      <c r="C66" s="30"/>
      <c r="D66" s="116" t="s">
        <v>123</v>
      </c>
      <c r="E66" s="83" t="s">
        <v>63</v>
      </c>
      <c r="F66" s="83" t="s">
        <v>63</v>
      </c>
      <c r="G66" s="83" t="s">
        <v>63</v>
      </c>
      <c r="H66" s="141"/>
      <c r="I66" s="149"/>
      <c r="J66" s="149"/>
      <c r="K66" s="149"/>
      <c r="O66" s="90"/>
    </row>
    <row r="67" spans="1:15" ht="15.75" thickBot="1" x14ac:dyDescent="0.25">
      <c r="A67" s="30"/>
      <c r="B67" s="30"/>
      <c r="C67" s="30"/>
      <c r="D67" s="24"/>
      <c r="E67" s="24"/>
      <c r="F67" s="24"/>
      <c r="G67" s="24"/>
      <c r="H67" s="115"/>
      <c r="I67" s="150">
        <f>I53</f>
        <v>17</v>
      </c>
      <c r="J67" s="151">
        <f>J53</f>
        <v>19</v>
      </c>
      <c r="K67" s="152">
        <f>K53</f>
        <v>21</v>
      </c>
      <c r="L67" s="118" t="s">
        <v>129</v>
      </c>
    </row>
    <row r="68" spans="1:15" ht="21" customHeight="1" thickBot="1" x14ac:dyDescent="0.25">
      <c r="A68" s="30"/>
      <c r="B68" s="30"/>
      <c r="C68" s="30"/>
      <c r="D68" s="30"/>
      <c r="E68" s="30"/>
      <c r="F68" s="30"/>
      <c r="G68" s="30"/>
      <c r="H68" s="148" t="s">
        <v>124</v>
      </c>
      <c r="I68" s="153">
        <f>I67/I70*100</f>
        <v>5.8419243986254292</v>
      </c>
      <c r="J68" s="154">
        <f>J67/J70*100</f>
        <v>5.4913294797687859</v>
      </c>
      <c r="K68" s="155">
        <f>K67/K70*100</f>
        <v>5.1851851851851851</v>
      </c>
    </row>
    <row r="69" spans="1:15" ht="15.75" thickBot="1" x14ac:dyDescent="0.25">
      <c r="A69" s="30"/>
      <c r="B69" s="30"/>
      <c r="C69" s="30"/>
      <c r="D69" s="24"/>
      <c r="E69" s="114"/>
      <c r="F69" s="114"/>
      <c r="G69" s="114"/>
      <c r="H69" s="30"/>
      <c r="L69" s="119"/>
    </row>
    <row r="70" spans="1:15" ht="16.5" thickTop="1" thickBot="1" x14ac:dyDescent="0.25">
      <c r="A70" s="30"/>
      <c r="B70" s="30"/>
      <c r="C70" s="30"/>
      <c r="D70" s="24"/>
      <c r="E70" s="115"/>
      <c r="F70" s="115"/>
      <c r="G70" s="115"/>
      <c r="H70" s="30"/>
      <c r="I70" s="143">
        <f>I64+I67</f>
        <v>291</v>
      </c>
      <c r="J70" s="143">
        <f>J64+J67</f>
        <v>346</v>
      </c>
      <c r="K70" s="143">
        <f>K64+K67</f>
        <v>405</v>
      </c>
      <c r="L70" s="113" t="s">
        <v>127</v>
      </c>
    </row>
    <row r="71" spans="1:15" ht="23.25" thickTop="1" x14ac:dyDescent="0.2">
      <c r="A71" s="60"/>
      <c r="B71" s="61"/>
      <c r="C71" s="60"/>
      <c r="D71" s="60"/>
      <c r="E71" s="62"/>
      <c r="F71" s="62"/>
      <c r="G71" s="62"/>
      <c r="H71" s="120" t="s">
        <v>124</v>
      </c>
      <c r="I71" s="159">
        <f>I68+I65</f>
        <v>99.999999999999986</v>
      </c>
      <c r="J71" s="159">
        <f>J68+J65</f>
        <v>100</v>
      </c>
      <c r="K71" s="159">
        <f>K68+K65</f>
        <v>100.00000000000001</v>
      </c>
    </row>
    <row r="72" spans="1:15" x14ac:dyDescent="0.2">
      <c r="A72" s="60"/>
      <c r="B72" s="60"/>
      <c r="C72" s="60"/>
      <c r="D72" s="60"/>
      <c r="E72" s="63"/>
      <c r="F72" s="63"/>
      <c r="G72" s="63"/>
      <c r="H72" s="112" t="s">
        <v>122</v>
      </c>
      <c r="I72" s="31" t="s">
        <v>58</v>
      </c>
      <c r="J72" s="31" t="s">
        <v>59</v>
      </c>
      <c r="K72" s="31" t="s">
        <v>60</v>
      </c>
    </row>
    <row r="73" spans="1:15" x14ac:dyDescent="0.2">
      <c r="A73" s="60"/>
      <c r="B73" s="60"/>
      <c r="C73" s="60"/>
      <c r="D73" s="60"/>
      <c r="E73" s="62"/>
      <c r="F73" s="62"/>
      <c r="G73" s="62"/>
      <c r="H73" s="112" t="s">
        <v>123</v>
      </c>
      <c r="I73" s="83" t="s">
        <v>63</v>
      </c>
      <c r="J73" s="83" t="s">
        <v>63</v>
      </c>
      <c r="K73" s="83" t="s">
        <v>63</v>
      </c>
    </row>
    <row r="74" spans="1:15" x14ac:dyDescent="0.2">
      <c r="A74" s="60"/>
      <c r="B74" s="60"/>
      <c r="C74" s="60"/>
      <c r="D74" s="60"/>
      <c r="E74" s="62"/>
      <c r="F74" s="62"/>
      <c r="G74" s="62"/>
      <c r="H74" s="112"/>
      <c r="I74" s="115"/>
      <c r="J74" s="115"/>
      <c r="K74" s="115"/>
    </row>
    <row r="75" spans="1:15" x14ac:dyDescent="0.2">
      <c r="A75" s="60"/>
      <c r="B75" s="60"/>
      <c r="C75" s="64"/>
      <c r="D75" s="60"/>
      <c r="E75" s="62"/>
      <c r="F75" s="62"/>
      <c r="G75" s="62"/>
      <c r="H75" s="30"/>
    </row>
    <row r="76" spans="1:15" x14ac:dyDescent="0.2">
      <c r="A76" s="60"/>
      <c r="B76" s="60"/>
      <c r="C76" s="64"/>
      <c r="D76" s="60"/>
      <c r="E76" s="62"/>
      <c r="F76" s="62"/>
      <c r="G76" s="62"/>
      <c r="H76" s="30"/>
    </row>
    <row r="77" spans="1:15" ht="16.5" customHeight="1" x14ac:dyDescent="0.3">
      <c r="A77" s="60"/>
      <c r="B77" s="60"/>
      <c r="C77" s="64"/>
      <c r="D77" s="146"/>
      <c r="E77" s="65"/>
      <c r="F77" s="65"/>
      <c r="G77" s="65"/>
      <c r="H77" s="30"/>
    </row>
    <row r="78" spans="1:15" ht="48.75" customHeight="1" x14ac:dyDescent="0.2">
      <c r="A78" s="144"/>
      <c r="B78" s="61"/>
      <c r="C78" s="147"/>
      <c r="D78" s="69"/>
      <c r="E78" s="66"/>
      <c r="F78" s="66"/>
      <c r="G78" s="66"/>
      <c r="H78" s="30"/>
    </row>
    <row r="79" spans="1:15" x14ac:dyDescent="0.2">
      <c r="A79" s="60"/>
      <c r="B79" s="60"/>
      <c r="C79" s="60"/>
      <c r="D79" s="60"/>
      <c r="E79" s="67"/>
      <c r="F79" s="67"/>
      <c r="G79" s="67"/>
      <c r="H79" s="30"/>
    </row>
    <row r="80" spans="1:15" x14ac:dyDescent="0.2">
      <c r="A80" s="60"/>
      <c r="B80" s="68"/>
      <c r="C80" s="64"/>
      <c r="D80" s="24"/>
      <c r="E80" s="66"/>
      <c r="F80" s="66"/>
      <c r="G80" s="42"/>
      <c r="H80" s="30"/>
    </row>
    <row r="81" spans="1:8" x14ac:dyDescent="0.2">
      <c r="A81" s="60"/>
      <c r="B81" s="68"/>
      <c r="C81" s="60"/>
      <c r="D81" s="60"/>
      <c r="E81" s="67"/>
      <c r="F81" s="67"/>
      <c r="G81" s="67"/>
      <c r="H81" s="30"/>
    </row>
    <row r="82" spans="1:8" x14ac:dyDescent="0.2">
      <c r="A82" s="60"/>
      <c r="B82" s="61"/>
      <c r="C82" s="64"/>
      <c r="D82" s="60"/>
      <c r="E82" s="66"/>
      <c r="F82" s="66"/>
      <c r="G82" s="66"/>
      <c r="H82" s="30"/>
    </row>
    <row r="83" spans="1:8" x14ac:dyDescent="0.2">
      <c r="A83" s="60"/>
      <c r="B83" s="64"/>
      <c r="C83" s="60"/>
      <c r="D83" s="60"/>
      <c r="E83" s="67"/>
      <c r="F83" s="67"/>
      <c r="G83" s="67"/>
      <c r="H83" s="30"/>
    </row>
    <row r="84" spans="1:8" x14ac:dyDescent="0.2">
      <c r="A84" s="60"/>
      <c r="B84" s="69"/>
      <c r="C84" s="64"/>
      <c r="D84" s="60"/>
      <c r="E84" s="66"/>
      <c r="F84" s="66"/>
      <c r="G84" s="66"/>
      <c r="H84" s="30"/>
    </row>
    <row r="85" spans="1:8" x14ac:dyDescent="0.2">
      <c r="A85" s="60"/>
      <c r="B85" s="60"/>
      <c r="C85" s="60"/>
      <c r="D85" s="60"/>
      <c r="E85" s="65"/>
      <c r="F85" s="65"/>
      <c r="G85" s="65"/>
      <c r="H85" s="30"/>
    </row>
    <row r="86" spans="1:8" x14ac:dyDescent="0.3">
      <c r="A86" s="142"/>
      <c r="B86" s="142"/>
      <c r="C86" s="142"/>
      <c r="D86" s="142"/>
      <c r="E86" s="142"/>
      <c r="F86" s="142"/>
      <c r="G86" s="142"/>
      <c r="H86" s="15"/>
    </row>
    <row r="87" spans="1:8" x14ac:dyDescent="0.3">
      <c r="A87" s="15"/>
      <c r="B87" s="15"/>
      <c r="C87" s="15"/>
      <c r="D87" s="15"/>
      <c r="E87" s="15"/>
      <c r="F87" s="15"/>
      <c r="G87" s="15"/>
      <c r="H87" s="15"/>
    </row>
    <row r="88" spans="1:8" x14ac:dyDescent="0.3">
      <c r="A88" s="15"/>
      <c r="B88" s="15"/>
      <c r="C88" s="15"/>
      <c r="D88" s="15"/>
      <c r="E88" s="15"/>
      <c r="F88" s="15"/>
      <c r="G88" s="15"/>
      <c r="H88" s="15"/>
    </row>
    <row r="89" spans="1:8" x14ac:dyDescent="0.3">
      <c r="A89" s="15"/>
      <c r="B89" s="15"/>
      <c r="C89" s="15"/>
      <c r="D89" s="15"/>
      <c r="E89" s="15"/>
      <c r="F89" s="15"/>
      <c r="G89" s="15"/>
      <c r="H89" s="15"/>
    </row>
    <row r="90" spans="1:8" x14ac:dyDescent="0.3">
      <c r="A90" s="15"/>
      <c r="B90" s="15"/>
      <c r="C90" s="15"/>
      <c r="D90" s="15"/>
      <c r="E90" s="15"/>
      <c r="F90" s="15"/>
      <c r="G90" s="15"/>
      <c r="H90" s="15"/>
    </row>
    <row r="91" spans="1:8" x14ac:dyDescent="0.3">
      <c r="A91" s="15"/>
      <c r="B91" s="15"/>
      <c r="C91" s="15"/>
      <c r="D91" s="15"/>
      <c r="E91" s="15"/>
      <c r="F91" s="15"/>
      <c r="G91" s="15"/>
      <c r="H91" s="15"/>
    </row>
    <row r="92" spans="1:8" x14ac:dyDescent="0.3">
      <c r="A92" s="15"/>
      <c r="B92" s="15"/>
      <c r="C92" s="15"/>
      <c r="D92" s="15"/>
      <c r="E92" s="15"/>
      <c r="F92" s="15"/>
      <c r="G92" s="15"/>
      <c r="H92" s="15"/>
    </row>
    <row r="93" spans="1:8" x14ac:dyDescent="0.3">
      <c r="A93" s="15"/>
      <c r="B93" s="15"/>
      <c r="C93" s="15"/>
      <c r="D93" s="15"/>
      <c r="E93" s="15"/>
      <c r="F93" s="15"/>
      <c r="G93" s="15"/>
      <c r="H93" s="15"/>
    </row>
    <row r="94" spans="1:8" x14ac:dyDescent="0.3">
      <c r="A94" s="15"/>
      <c r="B94" s="15"/>
      <c r="C94" s="15"/>
      <c r="D94" s="15"/>
      <c r="E94" s="15"/>
      <c r="F94" s="15"/>
      <c r="G94" s="15"/>
      <c r="H94" s="15"/>
    </row>
    <row r="95" spans="1:8" x14ac:dyDescent="0.3">
      <c r="A95" s="15"/>
      <c r="B95" s="15"/>
      <c r="C95" s="15"/>
      <c r="D95" s="15"/>
      <c r="E95" s="15"/>
      <c r="F95" s="15"/>
      <c r="G95" s="15"/>
      <c r="H95" s="15"/>
    </row>
    <row r="96" spans="1:8" x14ac:dyDescent="0.3">
      <c r="A96" s="15"/>
      <c r="B96" s="15"/>
      <c r="C96" s="15"/>
      <c r="D96" s="15"/>
      <c r="E96" s="15"/>
      <c r="F96" s="15"/>
      <c r="G96" s="15"/>
      <c r="H96" s="15"/>
    </row>
    <row r="97" spans="1:8" x14ac:dyDescent="0.3">
      <c r="A97" s="15"/>
      <c r="B97" s="15"/>
      <c r="C97" s="15"/>
      <c r="D97" s="15"/>
      <c r="E97" s="15"/>
      <c r="F97" s="15"/>
      <c r="G97" s="15"/>
      <c r="H97" s="15"/>
    </row>
    <row r="98" spans="1:8" x14ac:dyDescent="0.3">
      <c r="A98" s="15"/>
      <c r="B98" s="15"/>
      <c r="C98" s="15"/>
      <c r="D98" s="15"/>
      <c r="E98" s="15"/>
      <c r="F98" s="15"/>
      <c r="G98" s="15"/>
      <c r="H98" s="15"/>
    </row>
    <row r="99" spans="1:8" x14ac:dyDescent="0.3">
      <c r="A99" s="15"/>
      <c r="B99" s="15"/>
      <c r="C99" s="15"/>
      <c r="D99" s="15"/>
      <c r="E99" s="15"/>
      <c r="F99" s="15"/>
      <c r="G99" s="15"/>
      <c r="H99" s="15"/>
    </row>
    <row r="100" spans="1:8" x14ac:dyDescent="0.3">
      <c r="A100" s="15"/>
      <c r="B100" s="15"/>
      <c r="C100" s="15"/>
      <c r="D100" s="15"/>
      <c r="E100" s="15"/>
      <c r="F100" s="15"/>
      <c r="G100" s="15"/>
      <c r="H100" s="15"/>
    </row>
    <row r="101" spans="1:8" x14ac:dyDescent="0.3">
      <c r="A101" s="15"/>
      <c r="B101" s="15"/>
      <c r="C101" s="15"/>
      <c r="D101" s="15"/>
      <c r="E101" s="15"/>
      <c r="F101" s="15"/>
      <c r="G101" s="15"/>
      <c r="H101" s="15"/>
    </row>
    <row r="102" spans="1:8" x14ac:dyDescent="0.3">
      <c r="A102" s="15"/>
      <c r="B102" s="15"/>
      <c r="C102" s="15"/>
      <c r="D102" s="15"/>
      <c r="E102" s="15"/>
      <c r="F102" s="15"/>
      <c r="G102" s="15"/>
      <c r="H102" s="15"/>
    </row>
    <row r="103" spans="1:8" x14ac:dyDescent="0.3">
      <c r="A103" s="15"/>
      <c r="B103" s="15"/>
      <c r="C103" s="15"/>
      <c r="D103" s="15"/>
      <c r="E103" s="15"/>
      <c r="F103" s="15"/>
      <c r="G103" s="15"/>
      <c r="H103" s="15"/>
    </row>
    <row r="104" spans="1:8" x14ac:dyDescent="0.3">
      <c r="A104" s="15"/>
      <c r="B104" s="15"/>
      <c r="C104" s="15"/>
      <c r="D104" s="15"/>
      <c r="E104" s="15"/>
      <c r="F104" s="15"/>
      <c r="G104" s="15"/>
      <c r="H104" s="15"/>
    </row>
    <row r="105" spans="1:8" x14ac:dyDescent="0.3">
      <c r="A105" s="15"/>
      <c r="B105" s="15"/>
      <c r="C105" s="15"/>
      <c r="D105" s="15"/>
      <c r="E105" s="15"/>
      <c r="F105" s="15"/>
      <c r="G105" s="15"/>
      <c r="H105" s="15"/>
    </row>
    <row r="106" spans="1:8" x14ac:dyDescent="0.3">
      <c r="A106" s="15"/>
      <c r="B106" s="15"/>
      <c r="C106" s="15"/>
      <c r="D106" s="15"/>
      <c r="E106" s="15"/>
      <c r="F106" s="15"/>
      <c r="G106" s="15"/>
      <c r="H106" s="15"/>
    </row>
    <row r="107" spans="1:8" x14ac:dyDescent="0.3">
      <c r="A107" s="15"/>
      <c r="B107" s="15"/>
      <c r="C107" s="15"/>
      <c r="D107" s="15"/>
      <c r="E107" s="15"/>
      <c r="F107" s="15"/>
      <c r="G107" s="15"/>
      <c r="H107" s="15"/>
    </row>
    <row r="108" spans="1:8" x14ac:dyDescent="0.3">
      <c r="A108" s="15"/>
      <c r="B108" s="15"/>
      <c r="C108" s="15"/>
      <c r="D108" s="15"/>
      <c r="E108" s="15"/>
      <c r="F108" s="15"/>
      <c r="G108" s="15"/>
      <c r="H108" s="15"/>
    </row>
    <row r="109" spans="1:8" x14ac:dyDescent="0.3">
      <c r="A109" s="15"/>
      <c r="B109" s="15"/>
      <c r="C109" s="15"/>
      <c r="D109" s="15"/>
      <c r="E109" s="15"/>
      <c r="F109" s="15"/>
      <c r="G109" s="15"/>
      <c r="H109" s="15"/>
    </row>
    <row r="110" spans="1:8" x14ac:dyDescent="0.3">
      <c r="A110" s="15"/>
      <c r="B110" s="15"/>
      <c r="C110" s="15"/>
      <c r="D110" s="15"/>
      <c r="E110" s="15"/>
      <c r="F110" s="15"/>
      <c r="G110" s="15"/>
      <c r="H110" s="15"/>
    </row>
    <row r="111" spans="1:8" x14ac:dyDescent="0.3">
      <c r="A111" s="15"/>
      <c r="B111" s="15"/>
      <c r="C111" s="15"/>
      <c r="D111" s="15"/>
      <c r="E111" s="15"/>
      <c r="F111" s="15"/>
      <c r="G111" s="15"/>
      <c r="H111" s="15"/>
    </row>
    <row r="112" spans="1:8" x14ac:dyDescent="0.3">
      <c r="A112" s="15"/>
      <c r="B112" s="15"/>
      <c r="C112" s="15"/>
      <c r="D112" s="15"/>
      <c r="E112" s="15"/>
      <c r="F112" s="15"/>
      <c r="G112" s="15"/>
      <c r="H112" s="15"/>
    </row>
    <row r="113" spans="1:8" x14ac:dyDescent="0.3">
      <c r="A113" s="15"/>
      <c r="B113" s="15"/>
      <c r="C113" s="15"/>
      <c r="D113" s="15"/>
      <c r="E113" s="15"/>
      <c r="F113" s="15"/>
      <c r="G113" s="15"/>
      <c r="H113" s="15"/>
    </row>
    <row r="114" spans="1:8" x14ac:dyDescent="0.3">
      <c r="A114" s="15"/>
      <c r="B114" s="15"/>
      <c r="C114" s="15"/>
      <c r="D114" s="15"/>
      <c r="E114" s="15"/>
      <c r="F114" s="15"/>
      <c r="G114" s="15"/>
      <c r="H114" s="15"/>
    </row>
    <row r="115" spans="1:8" x14ac:dyDescent="0.3">
      <c r="A115" s="15"/>
      <c r="B115" s="15"/>
      <c r="C115" s="15"/>
      <c r="D115" s="15"/>
      <c r="E115" s="15"/>
      <c r="F115" s="15"/>
      <c r="G115" s="15"/>
      <c r="H115" s="15"/>
    </row>
    <row r="116" spans="1:8" x14ac:dyDescent="0.3">
      <c r="A116" s="15"/>
      <c r="B116" s="15"/>
      <c r="C116" s="15"/>
      <c r="D116" s="15"/>
      <c r="E116" s="15"/>
      <c r="F116" s="15"/>
      <c r="G116" s="15"/>
      <c r="H116" s="15"/>
    </row>
    <row r="117" spans="1:8" x14ac:dyDescent="0.3">
      <c r="A117" s="15"/>
      <c r="B117" s="15"/>
      <c r="C117" s="15"/>
      <c r="D117" s="15"/>
      <c r="E117" s="15"/>
      <c r="F117" s="15"/>
      <c r="G117" s="15"/>
      <c r="H117" s="15"/>
    </row>
    <row r="118" spans="1:8" x14ac:dyDescent="0.3">
      <c r="A118" s="15"/>
      <c r="B118" s="15"/>
      <c r="C118" s="15"/>
      <c r="D118" s="15"/>
      <c r="E118" s="15"/>
      <c r="F118" s="15"/>
      <c r="G118" s="15"/>
      <c r="H118" s="15"/>
    </row>
    <row r="119" spans="1:8" x14ac:dyDescent="0.3">
      <c r="A119" s="15"/>
      <c r="B119" s="15"/>
      <c r="C119" s="15"/>
      <c r="D119" s="15"/>
      <c r="E119" s="15"/>
      <c r="F119" s="15"/>
      <c r="G119" s="15"/>
      <c r="H119" s="15"/>
    </row>
    <row r="120" spans="1:8" x14ac:dyDescent="0.3">
      <c r="A120" s="15"/>
      <c r="B120" s="15"/>
      <c r="C120" s="15"/>
      <c r="D120" s="15"/>
      <c r="E120" s="15"/>
      <c r="F120" s="15"/>
      <c r="G120" s="15"/>
      <c r="H120" s="15"/>
    </row>
    <row r="121" spans="1:8" x14ac:dyDescent="0.3">
      <c r="A121" s="15"/>
      <c r="B121" s="15"/>
      <c r="C121" s="15"/>
      <c r="D121" s="15"/>
      <c r="E121" s="15"/>
      <c r="F121" s="15"/>
      <c r="G121" s="15"/>
      <c r="H121" s="15"/>
    </row>
    <row r="122" spans="1:8" x14ac:dyDescent="0.3">
      <c r="A122" s="15"/>
      <c r="B122" s="15"/>
      <c r="C122" s="15"/>
      <c r="D122" s="15"/>
      <c r="E122" s="15"/>
      <c r="F122" s="15"/>
      <c r="G122" s="15"/>
      <c r="H122" s="15"/>
    </row>
    <row r="123" spans="1:8" x14ac:dyDescent="0.3">
      <c r="A123" s="15"/>
      <c r="B123" s="15"/>
      <c r="C123" s="15"/>
      <c r="D123" s="15"/>
      <c r="E123" s="15"/>
      <c r="F123" s="15"/>
      <c r="G123" s="15"/>
      <c r="H123" s="15"/>
    </row>
    <row r="124" spans="1:8" x14ac:dyDescent="0.3">
      <c r="A124" s="15"/>
      <c r="B124" s="15"/>
      <c r="C124" s="15"/>
      <c r="D124" s="15"/>
      <c r="E124" s="15"/>
      <c r="F124" s="15"/>
      <c r="G124" s="15"/>
      <c r="H124" s="15"/>
    </row>
    <row r="125" spans="1:8" x14ac:dyDescent="0.3">
      <c r="A125" s="15"/>
      <c r="B125" s="15"/>
      <c r="C125" s="15"/>
      <c r="D125" s="15"/>
      <c r="E125" s="15"/>
      <c r="F125" s="15"/>
      <c r="G125" s="15"/>
      <c r="H125" s="15"/>
    </row>
    <row r="126" spans="1:8" x14ac:dyDescent="0.3">
      <c r="A126" s="15"/>
      <c r="B126" s="15"/>
      <c r="C126" s="15"/>
      <c r="D126" s="15"/>
      <c r="E126" s="15"/>
      <c r="F126" s="15"/>
      <c r="G126" s="15"/>
      <c r="H126" s="15"/>
    </row>
    <row r="127" spans="1:8" x14ac:dyDescent="0.3">
      <c r="A127" s="15"/>
      <c r="B127" s="15"/>
      <c r="C127" s="15"/>
      <c r="D127" s="15"/>
      <c r="E127" s="15"/>
      <c r="F127" s="15"/>
      <c r="G127" s="15"/>
      <c r="H127" s="15"/>
    </row>
    <row r="128" spans="1:8" x14ac:dyDescent="0.3">
      <c r="A128" s="15"/>
      <c r="B128" s="15"/>
      <c r="C128" s="15"/>
      <c r="D128" s="15"/>
      <c r="E128" s="15"/>
      <c r="F128" s="15"/>
      <c r="G128" s="15"/>
      <c r="H128" s="15"/>
    </row>
    <row r="129" spans="1:8" x14ac:dyDescent="0.3">
      <c r="A129" s="15"/>
      <c r="B129" s="15"/>
      <c r="C129" s="15"/>
      <c r="D129" s="15"/>
      <c r="E129" s="15"/>
      <c r="F129" s="15"/>
      <c r="G129" s="15"/>
      <c r="H129" s="15"/>
    </row>
    <row r="130" spans="1:8" x14ac:dyDescent="0.3">
      <c r="A130" s="15"/>
      <c r="B130" s="15"/>
      <c r="C130" s="15"/>
      <c r="D130" s="15"/>
      <c r="E130" s="15"/>
      <c r="F130" s="15"/>
      <c r="G130" s="15"/>
      <c r="H130" s="15"/>
    </row>
    <row r="131" spans="1:8" x14ac:dyDescent="0.3">
      <c r="A131" s="15"/>
      <c r="B131" s="15"/>
      <c r="C131" s="15"/>
      <c r="D131" s="15"/>
      <c r="E131" s="15"/>
      <c r="F131" s="15"/>
      <c r="G131" s="15"/>
      <c r="H131" s="15"/>
    </row>
    <row r="132" spans="1:8" x14ac:dyDescent="0.3">
      <c r="A132" s="15"/>
      <c r="B132" s="15"/>
      <c r="C132" s="15"/>
      <c r="D132" s="15"/>
      <c r="E132" s="15"/>
      <c r="F132" s="15"/>
      <c r="G132" s="15"/>
      <c r="H132" s="15"/>
    </row>
    <row r="133" spans="1:8" x14ac:dyDescent="0.3">
      <c r="A133" s="15"/>
      <c r="B133" s="15"/>
      <c r="C133" s="15"/>
      <c r="D133" s="15"/>
      <c r="E133" s="15"/>
      <c r="F133" s="15"/>
      <c r="G133" s="15"/>
      <c r="H133" s="15"/>
    </row>
    <row r="134" spans="1:8" x14ac:dyDescent="0.3">
      <c r="A134" s="15"/>
      <c r="B134" s="15"/>
      <c r="C134" s="15"/>
      <c r="D134" s="15"/>
      <c r="E134" s="15"/>
      <c r="F134" s="15"/>
      <c r="G134" s="15"/>
      <c r="H134" s="15"/>
    </row>
    <row r="135" spans="1:8" x14ac:dyDescent="0.3">
      <c r="A135" s="15"/>
      <c r="B135" s="15"/>
      <c r="C135" s="15"/>
      <c r="D135" s="15"/>
      <c r="E135" s="15"/>
      <c r="F135" s="15"/>
      <c r="G135" s="15"/>
      <c r="H135" s="15"/>
    </row>
    <row r="136" spans="1:8" x14ac:dyDescent="0.3">
      <c r="A136" s="15"/>
      <c r="B136" s="15"/>
      <c r="C136" s="15"/>
      <c r="D136" s="15"/>
      <c r="E136" s="15"/>
      <c r="F136" s="15"/>
      <c r="G136" s="15"/>
      <c r="H136" s="15"/>
    </row>
    <row r="137" spans="1:8" x14ac:dyDescent="0.3">
      <c r="A137" s="15"/>
      <c r="B137" s="15"/>
      <c r="C137" s="15"/>
      <c r="D137" s="15"/>
      <c r="E137" s="15"/>
      <c r="F137" s="15"/>
      <c r="G137" s="15"/>
      <c r="H137" s="15"/>
    </row>
    <row r="138" spans="1:8" x14ac:dyDescent="0.3">
      <c r="A138" s="15"/>
      <c r="B138" s="15"/>
      <c r="C138" s="15"/>
      <c r="D138" s="15"/>
      <c r="E138" s="15"/>
      <c r="F138" s="15"/>
      <c r="G138" s="15"/>
      <c r="H138" s="15"/>
    </row>
    <row r="139" spans="1:8" x14ac:dyDescent="0.3">
      <c r="A139" s="15"/>
      <c r="B139" s="15"/>
      <c r="C139" s="15"/>
      <c r="D139" s="15"/>
      <c r="E139" s="15"/>
      <c r="F139" s="15"/>
      <c r="G139" s="15"/>
      <c r="H139" s="15"/>
    </row>
    <row r="140" spans="1:8" x14ac:dyDescent="0.3">
      <c r="A140" s="15"/>
      <c r="B140" s="15"/>
      <c r="C140" s="15"/>
      <c r="D140" s="15"/>
      <c r="E140" s="15"/>
      <c r="F140" s="15"/>
      <c r="G140" s="15"/>
      <c r="H140" s="15"/>
    </row>
    <row r="141" spans="1:8" x14ac:dyDescent="0.3">
      <c r="A141" s="15"/>
      <c r="B141" s="15"/>
      <c r="C141" s="15"/>
      <c r="D141" s="15"/>
      <c r="E141" s="15"/>
      <c r="F141" s="15"/>
      <c r="G141" s="15"/>
      <c r="H141" s="15"/>
    </row>
    <row r="142" spans="1:8" x14ac:dyDescent="0.3">
      <c r="A142" s="15"/>
      <c r="B142" s="15"/>
      <c r="C142" s="15"/>
      <c r="D142" s="15"/>
      <c r="E142" s="15"/>
      <c r="F142" s="15"/>
      <c r="G142" s="15"/>
      <c r="H142" s="15"/>
    </row>
    <row r="143" spans="1:8" x14ac:dyDescent="0.3">
      <c r="A143" s="15"/>
      <c r="B143" s="15"/>
      <c r="C143" s="15"/>
      <c r="D143" s="15"/>
      <c r="E143" s="15"/>
      <c r="F143" s="15"/>
      <c r="G143" s="15"/>
      <c r="H143" s="15"/>
    </row>
    <row r="144" spans="1:8" x14ac:dyDescent="0.3">
      <c r="A144" s="15"/>
      <c r="B144" s="15"/>
      <c r="C144" s="15"/>
      <c r="D144" s="15"/>
      <c r="E144" s="15"/>
      <c r="F144" s="15"/>
      <c r="G144" s="15"/>
      <c r="H144" s="15"/>
    </row>
    <row r="145" spans="1:8" x14ac:dyDescent="0.3">
      <c r="A145" s="15"/>
      <c r="B145" s="15"/>
      <c r="C145" s="15"/>
      <c r="D145" s="15"/>
      <c r="E145" s="15"/>
      <c r="F145" s="15"/>
      <c r="G145" s="15"/>
      <c r="H145" s="15"/>
    </row>
    <row r="146" spans="1:8" x14ac:dyDescent="0.3">
      <c r="A146" s="15"/>
      <c r="B146" s="15"/>
      <c r="C146" s="15"/>
      <c r="D146" s="15"/>
      <c r="E146" s="15"/>
      <c r="F146" s="15"/>
      <c r="G146" s="15"/>
      <c r="H146" s="15"/>
    </row>
    <row r="147" spans="1:8" x14ac:dyDescent="0.3">
      <c r="A147" s="15"/>
      <c r="B147" s="15"/>
      <c r="C147" s="15"/>
      <c r="D147" s="15"/>
      <c r="E147" s="15"/>
      <c r="F147" s="15"/>
      <c r="G147" s="15"/>
      <c r="H147" s="15"/>
    </row>
    <row r="148" spans="1:8" x14ac:dyDescent="0.3">
      <c r="A148" s="15"/>
      <c r="B148" s="15"/>
      <c r="C148" s="15"/>
      <c r="D148" s="15"/>
      <c r="E148" s="15"/>
      <c r="F148" s="15"/>
      <c r="G148" s="15"/>
      <c r="H148" s="15"/>
    </row>
    <row r="149" spans="1:8" x14ac:dyDescent="0.3">
      <c r="A149" s="15"/>
      <c r="B149" s="15"/>
      <c r="C149" s="15"/>
      <c r="D149" s="15"/>
      <c r="E149" s="15"/>
      <c r="F149" s="15"/>
      <c r="G149" s="15"/>
      <c r="H149" s="15"/>
    </row>
    <row r="150" spans="1:8" x14ac:dyDescent="0.3">
      <c r="A150" s="15"/>
      <c r="B150" s="15"/>
      <c r="C150" s="15"/>
      <c r="D150" s="15"/>
      <c r="E150" s="15"/>
      <c r="F150" s="15"/>
      <c r="G150" s="15"/>
      <c r="H150" s="15"/>
    </row>
    <row r="151" spans="1:8" x14ac:dyDescent="0.3">
      <c r="A151" s="15"/>
      <c r="B151" s="15"/>
      <c r="C151" s="15"/>
      <c r="D151" s="15"/>
      <c r="E151" s="15"/>
      <c r="F151" s="15"/>
      <c r="G151" s="15"/>
      <c r="H151" s="15"/>
    </row>
    <row r="152" spans="1:8" x14ac:dyDescent="0.3">
      <c r="A152" s="15"/>
      <c r="B152" s="15"/>
      <c r="C152" s="15"/>
      <c r="D152" s="15"/>
      <c r="E152" s="15"/>
      <c r="F152" s="15"/>
      <c r="G152" s="15"/>
      <c r="H152" s="15"/>
    </row>
    <row r="153" spans="1:8" x14ac:dyDescent="0.3">
      <c r="A153" s="15"/>
      <c r="B153" s="15"/>
      <c r="C153" s="15"/>
      <c r="D153" s="15"/>
      <c r="E153" s="15"/>
      <c r="F153" s="15"/>
      <c r="G153" s="15"/>
      <c r="H153" s="15"/>
    </row>
    <row r="154" spans="1:8" x14ac:dyDescent="0.3">
      <c r="A154" s="15"/>
      <c r="B154" s="15"/>
      <c r="C154" s="15"/>
      <c r="D154" s="15"/>
      <c r="E154" s="15"/>
      <c r="F154" s="15"/>
      <c r="G154" s="15"/>
      <c r="H154" s="15"/>
    </row>
    <row r="155" spans="1:8" x14ac:dyDescent="0.3">
      <c r="A155" s="15"/>
      <c r="B155" s="15"/>
      <c r="C155" s="15"/>
      <c r="D155" s="15"/>
      <c r="E155" s="15"/>
      <c r="F155" s="15"/>
      <c r="G155" s="15"/>
      <c r="H155" s="15"/>
    </row>
    <row r="156" spans="1:8" x14ac:dyDescent="0.3">
      <c r="A156" s="15"/>
      <c r="B156" s="15"/>
      <c r="C156" s="15"/>
      <c r="D156" s="15"/>
      <c r="E156" s="15"/>
      <c r="F156" s="15"/>
      <c r="G156" s="15"/>
      <c r="H156" s="15"/>
    </row>
    <row r="157" spans="1:8" x14ac:dyDescent="0.3">
      <c r="A157" s="15"/>
      <c r="B157" s="15"/>
      <c r="C157" s="15"/>
      <c r="D157" s="15"/>
      <c r="E157" s="15"/>
      <c r="F157" s="15"/>
      <c r="G157" s="15"/>
      <c r="H157" s="15"/>
    </row>
    <row r="158" spans="1:8" x14ac:dyDescent="0.3">
      <c r="A158" s="15"/>
      <c r="B158" s="15"/>
      <c r="C158" s="15"/>
      <c r="D158" s="15"/>
      <c r="E158" s="15"/>
      <c r="F158" s="15"/>
      <c r="G158" s="15"/>
      <c r="H158" s="15"/>
    </row>
    <row r="159" spans="1:8" x14ac:dyDescent="0.3">
      <c r="A159" s="15"/>
      <c r="B159" s="15"/>
      <c r="C159" s="15"/>
      <c r="D159" s="15"/>
      <c r="E159" s="15"/>
      <c r="F159" s="15"/>
      <c r="G159" s="15"/>
      <c r="H159" s="15"/>
    </row>
    <row r="160" spans="1:8" x14ac:dyDescent="0.3">
      <c r="A160" s="15"/>
      <c r="B160" s="15"/>
      <c r="C160" s="15"/>
      <c r="D160" s="15"/>
      <c r="E160" s="15"/>
      <c r="F160" s="15"/>
      <c r="G160" s="15"/>
      <c r="H160" s="15"/>
    </row>
    <row r="161" spans="1:8" x14ac:dyDescent="0.3">
      <c r="A161" s="15"/>
      <c r="B161" s="15"/>
      <c r="C161" s="15"/>
      <c r="D161" s="15"/>
      <c r="E161" s="15"/>
      <c r="F161" s="15"/>
      <c r="G161" s="15"/>
      <c r="H161" s="15"/>
    </row>
    <row r="162" spans="1:8" x14ac:dyDescent="0.3">
      <c r="A162" s="15"/>
      <c r="B162" s="15"/>
      <c r="C162" s="15"/>
      <c r="D162" s="15"/>
      <c r="E162" s="15"/>
      <c r="F162" s="15"/>
      <c r="G162" s="15"/>
      <c r="H162" s="15"/>
    </row>
    <row r="163" spans="1:8" x14ac:dyDescent="0.3">
      <c r="A163" s="15"/>
      <c r="B163" s="15"/>
      <c r="C163" s="15"/>
      <c r="D163" s="15"/>
      <c r="E163" s="15"/>
      <c r="F163" s="15"/>
      <c r="G163" s="15"/>
      <c r="H163" s="15"/>
    </row>
    <row r="164" spans="1:8" x14ac:dyDescent="0.3">
      <c r="A164" s="15"/>
      <c r="B164" s="15"/>
      <c r="C164" s="15"/>
      <c r="D164" s="15"/>
      <c r="E164" s="15"/>
      <c r="F164" s="15"/>
      <c r="G164" s="15"/>
      <c r="H164" s="15"/>
    </row>
    <row r="165" spans="1:8" x14ac:dyDescent="0.3">
      <c r="A165" s="15"/>
      <c r="B165" s="15"/>
      <c r="C165" s="15"/>
      <c r="D165" s="15"/>
      <c r="E165" s="15"/>
      <c r="F165" s="15"/>
      <c r="G165" s="15"/>
      <c r="H165" s="15"/>
    </row>
    <row r="166" spans="1:8" x14ac:dyDescent="0.3">
      <c r="A166" s="15"/>
      <c r="B166" s="15"/>
      <c r="C166" s="15"/>
      <c r="D166" s="15"/>
      <c r="E166" s="15"/>
      <c r="F166" s="15"/>
      <c r="G166" s="15"/>
      <c r="H166" s="15"/>
    </row>
    <row r="167" spans="1:8" x14ac:dyDescent="0.3">
      <c r="A167" s="15"/>
      <c r="B167" s="15"/>
      <c r="C167" s="15"/>
      <c r="D167" s="15"/>
      <c r="E167" s="15"/>
      <c r="F167" s="15"/>
      <c r="G167" s="15"/>
      <c r="H167" s="15"/>
    </row>
    <row r="168" spans="1:8" x14ac:dyDescent="0.3">
      <c r="A168" s="15"/>
      <c r="B168" s="15"/>
      <c r="C168" s="15"/>
      <c r="D168" s="15"/>
      <c r="E168" s="15"/>
      <c r="F168" s="15"/>
      <c r="G168" s="15"/>
      <c r="H168" s="15"/>
    </row>
    <row r="169" spans="1:8" x14ac:dyDescent="0.3">
      <c r="A169" s="15"/>
      <c r="B169" s="15"/>
      <c r="C169" s="15"/>
      <c r="D169" s="15"/>
      <c r="E169" s="15"/>
      <c r="F169" s="15"/>
      <c r="G169" s="15"/>
      <c r="H169" s="15"/>
    </row>
    <row r="170" spans="1:8" x14ac:dyDescent="0.3">
      <c r="A170" s="15"/>
      <c r="B170" s="15"/>
      <c r="C170" s="15"/>
      <c r="D170" s="15"/>
      <c r="E170" s="15"/>
      <c r="F170" s="15"/>
      <c r="G170" s="15"/>
      <c r="H170" s="15"/>
    </row>
    <row r="171" spans="1:8" x14ac:dyDescent="0.3">
      <c r="A171" s="15"/>
      <c r="B171" s="15"/>
      <c r="C171" s="15"/>
      <c r="D171" s="15"/>
      <c r="E171" s="15"/>
      <c r="F171" s="15"/>
      <c r="G171" s="15"/>
      <c r="H171" s="15"/>
    </row>
    <row r="172" spans="1:8" x14ac:dyDescent="0.3">
      <c r="A172" s="15"/>
      <c r="B172" s="15"/>
      <c r="C172" s="15"/>
      <c r="D172" s="15"/>
      <c r="E172" s="15"/>
      <c r="F172" s="15"/>
      <c r="G172" s="15"/>
      <c r="H172" s="15"/>
    </row>
    <row r="173" spans="1:8" x14ac:dyDescent="0.3">
      <c r="A173" s="15"/>
      <c r="B173" s="15"/>
      <c r="C173" s="15"/>
      <c r="D173" s="15"/>
      <c r="E173" s="15"/>
      <c r="F173" s="15"/>
      <c r="G173" s="15"/>
      <c r="H173" s="15"/>
    </row>
    <row r="174" spans="1:8" x14ac:dyDescent="0.3">
      <c r="A174" s="15"/>
      <c r="B174" s="15"/>
      <c r="C174" s="15"/>
      <c r="D174" s="15"/>
      <c r="E174" s="15"/>
      <c r="F174" s="15"/>
      <c r="G174" s="15"/>
      <c r="H174" s="15"/>
    </row>
    <row r="175" spans="1:8" x14ac:dyDescent="0.3">
      <c r="A175" s="15"/>
      <c r="B175" s="15"/>
      <c r="C175" s="15"/>
      <c r="D175" s="15"/>
      <c r="E175" s="15"/>
      <c r="F175" s="15"/>
      <c r="G175" s="15"/>
      <c r="H175" s="15"/>
    </row>
    <row r="176" spans="1:8" x14ac:dyDescent="0.3">
      <c r="A176" s="15"/>
      <c r="B176" s="15"/>
      <c r="C176" s="15"/>
      <c r="D176" s="15"/>
      <c r="E176" s="15"/>
      <c r="F176" s="15"/>
      <c r="G176" s="15"/>
      <c r="H176" s="15"/>
    </row>
    <row r="177" spans="1:8" x14ac:dyDescent="0.3">
      <c r="A177" s="15"/>
      <c r="B177" s="15"/>
      <c r="C177" s="15"/>
      <c r="D177" s="15"/>
      <c r="E177" s="15"/>
      <c r="F177" s="15"/>
      <c r="G177" s="15"/>
      <c r="H177" s="15"/>
    </row>
    <row r="178" spans="1:8" x14ac:dyDescent="0.3">
      <c r="A178" s="15"/>
      <c r="B178" s="15"/>
      <c r="C178" s="15"/>
      <c r="D178" s="15"/>
      <c r="E178" s="15"/>
      <c r="F178" s="15"/>
      <c r="G178" s="15"/>
      <c r="H178" s="15"/>
    </row>
    <row r="179" spans="1:8" x14ac:dyDescent="0.3">
      <c r="A179" s="15"/>
      <c r="B179" s="15"/>
      <c r="C179" s="15"/>
      <c r="D179" s="15"/>
      <c r="E179" s="15"/>
      <c r="F179" s="15"/>
      <c r="G179" s="15"/>
      <c r="H179" s="15"/>
    </row>
    <row r="180" spans="1:8" x14ac:dyDescent="0.3">
      <c r="A180" s="15"/>
      <c r="B180" s="15"/>
      <c r="C180" s="15"/>
      <c r="D180" s="15"/>
      <c r="E180" s="15"/>
      <c r="F180" s="15"/>
      <c r="G180" s="15"/>
      <c r="H180" s="15"/>
    </row>
    <row r="181" spans="1:8" x14ac:dyDescent="0.3">
      <c r="A181" s="15"/>
      <c r="B181" s="15"/>
      <c r="C181" s="15"/>
      <c r="D181" s="15"/>
      <c r="E181" s="15"/>
      <c r="F181" s="15"/>
      <c r="G181" s="15"/>
      <c r="H181" s="15"/>
    </row>
    <row r="182" spans="1:8" x14ac:dyDescent="0.3">
      <c r="A182" s="15"/>
      <c r="B182" s="15"/>
      <c r="C182" s="15"/>
      <c r="D182" s="15"/>
      <c r="E182" s="15"/>
      <c r="F182" s="15"/>
      <c r="G182" s="15"/>
      <c r="H182" s="15"/>
    </row>
    <row r="183" spans="1:8" x14ac:dyDescent="0.3">
      <c r="A183" s="15"/>
      <c r="B183" s="15"/>
      <c r="C183" s="15"/>
      <c r="D183" s="15"/>
      <c r="E183" s="15"/>
      <c r="F183" s="15"/>
      <c r="G183" s="15"/>
      <c r="H183" s="15"/>
    </row>
    <row r="184" spans="1:8" x14ac:dyDescent="0.3">
      <c r="A184" s="15"/>
      <c r="B184" s="15"/>
      <c r="C184" s="15"/>
      <c r="D184" s="15"/>
      <c r="E184" s="15"/>
      <c r="F184" s="15"/>
      <c r="G184" s="15"/>
      <c r="H184" s="15"/>
    </row>
    <row r="185" spans="1:8" x14ac:dyDescent="0.3">
      <c r="A185" s="15"/>
      <c r="B185" s="15"/>
      <c r="C185" s="15"/>
      <c r="D185" s="15"/>
      <c r="E185" s="15"/>
      <c r="F185" s="15"/>
      <c r="G185" s="15"/>
      <c r="H185" s="15"/>
    </row>
    <row r="186" spans="1:8" x14ac:dyDescent="0.3">
      <c r="A186" s="15"/>
      <c r="B186" s="15"/>
      <c r="C186" s="15"/>
      <c r="D186" s="15"/>
      <c r="E186" s="15"/>
      <c r="F186" s="15"/>
      <c r="G186" s="15"/>
      <c r="H186" s="15"/>
    </row>
    <row r="187" spans="1:8" x14ac:dyDescent="0.3">
      <c r="A187" s="15"/>
      <c r="B187" s="15"/>
      <c r="C187" s="15"/>
      <c r="D187" s="15"/>
      <c r="E187" s="15"/>
      <c r="F187" s="15"/>
      <c r="G187" s="15"/>
      <c r="H187" s="15"/>
    </row>
    <row r="188" spans="1:8" x14ac:dyDescent="0.3">
      <c r="A188" s="15"/>
      <c r="B188" s="15"/>
      <c r="C188" s="15"/>
      <c r="D188" s="15"/>
      <c r="E188" s="15"/>
      <c r="F188" s="15"/>
      <c r="G188" s="15"/>
      <c r="H188" s="15"/>
    </row>
    <row r="189" spans="1:8" x14ac:dyDescent="0.3">
      <c r="A189" s="15"/>
      <c r="B189" s="15"/>
      <c r="C189" s="15"/>
      <c r="D189" s="15"/>
      <c r="E189" s="15"/>
      <c r="F189" s="15"/>
      <c r="G189" s="15"/>
      <c r="H189" s="15"/>
    </row>
    <row r="190" spans="1:8" x14ac:dyDescent="0.3">
      <c r="A190" s="15"/>
      <c r="B190" s="15"/>
      <c r="C190" s="15"/>
      <c r="D190" s="15"/>
      <c r="E190" s="15"/>
      <c r="F190" s="15"/>
      <c r="G190" s="15"/>
      <c r="H190" s="15"/>
    </row>
    <row r="191" spans="1:8" x14ac:dyDescent="0.3">
      <c r="A191" s="15"/>
      <c r="B191" s="15"/>
      <c r="C191" s="15"/>
      <c r="D191" s="15"/>
      <c r="E191" s="15"/>
      <c r="F191" s="15"/>
      <c r="G191" s="15"/>
      <c r="H191" s="15"/>
    </row>
    <row r="192" spans="1:8" x14ac:dyDescent="0.3">
      <c r="A192" s="15"/>
      <c r="B192" s="15"/>
      <c r="C192" s="15"/>
      <c r="D192" s="15"/>
      <c r="E192" s="15"/>
      <c r="F192" s="15"/>
      <c r="G192" s="15"/>
      <c r="H192" s="15"/>
    </row>
    <row r="193" spans="1:8" x14ac:dyDescent="0.3">
      <c r="A193" s="15"/>
      <c r="B193" s="15"/>
      <c r="C193" s="15"/>
      <c r="D193" s="15"/>
      <c r="E193" s="15"/>
      <c r="F193" s="15"/>
      <c r="G193" s="15"/>
      <c r="H193" s="15"/>
    </row>
    <row r="194" spans="1:8" x14ac:dyDescent="0.3">
      <c r="A194" s="15"/>
      <c r="B194" s="15"/>
      <c r="C194" s="15"/>
      <c r="D194" s="15"/>
      <c r="E194" s="15"/>
      <c r="F194" s="15"/>
      <c r="G194" s="15"/>
      <c r="H194" s="15"/>
    </row>
    <row r="195" spans="1:8" x14ac:dyDescent="0.3">
      <c r="A195" s="15"/>
      <c r="B195" s="15"/>
      <c r="C195" s="15"/>
      <c r="D195" s="15"/>
      <c r="E195" s="15"/>
      <c r="F195" s="15"/>
      <c r="G195" s="15"/>
      <c r="H195" s="15"/>
    </row>
    <row r="196" spans="1:8" x14ac:dyDescent="0.3">
      <c r="A196" s="15"/>
      <c r="B196" s="15"/>
      <c r="C196" s="15"/>
      <c r="D196" s="15"/>
      <c r="E196" s="15"/>
      <c r="F196" s="15"/>
      <c r="G196" s="15"/>
      <c r="H196" s="15"/>
    </row>
    <row r="197" spans="1:8" x14ac:dyDescent="0.3">
      <c r="A197" s="15"/>
      <c r="B197" s="15"/>
      <c r="C197" s="15"/>
      <c r="D197" s="15"/>
      <c r="E197" s="15"/>
      <c r="F197" s="15"/>
      <c r="G197" s="15"/>
      <c r="H197" s="15"/>
    </row>
    <row r="198" spans="1:8" x14ac:dyDescent="0.3">
      <c r="A198" s="15"/>
      <c r="B198" s="15"/>
      <c r="C198" s="15"/>
      <c r="D198" s="15"/>
      <c r="E198" s="15"/>
      <c r="F198" s="15"/>
      <c r="G198" s="15"/>
      <c r="H198" s="15"/>
    </row>
    <row r="199" spans="1:8" x14ac:dyDescent="0.3">
      <c r="A199" s="15"/>
      <c r="B199" s="15"/>
      <c r="C199" s="15"/>
      <c r="D199" s="15"/>
      <c r="E199" s="15"/>
      <c r="F199" s="15"/>
      <c r="G199" s="15"/>
      <c r="H199" s="15"/>
    </row>
    <row r="200" spans="1:8" x14ac:dyDescent="0.3">
      <c r="A200" s="15"/>
      <c r="B200" s="15"/>
      <c r="C200" s="15"/>
      <c r="D200" s="15"/>
      <c r="E200" s="15"/>
      <c r="F200" s="15"/>
      <c r="G200" s="15"/>
      <c r="H200" s="15"/>
    </row>
    <row r="201" spans="1:8" x14ac:dyDescent="0.3">
      <c r="A201" s="15"/>
      <c r="B201" s="15"/>
      <c r="C201" s="15"/>
      <c r="D201" s="15"/>
      <c r="E201" s="15"/>
      <c r="F201" s="15"/>
      <c r="G201" s="15"/>
      <c r="H201" s="15"/>
    </row>
    <row r="202" spans="1:8" x14ac:dyDescent="0.3">
      <c r="A202" s="15"/>
      <c r="B202" s="15"/>
      <c r="C202" s="15"/>
      <c r="D202" s="15"/>
      <c r="E202" s="15"/>
      <c r="F202" s="15"/>
      <c r="G202" s="15"/>
      <c r="H202" s="15"/>
    </row>
    <row r="203" spans="1:8" x14ac:dyDescent="0.3">
      <c r="A203" s="15"/>
      <c r="B203" s="15"/>
      <c r="C203" s="15"/>
      <c r="D203" s="15"/>
      <c r="E203" s="15"/>
      <c r="F203" s="15"/>
      <c r="G203" s="15"/>
      <c r="H203" s="15"/>
    </row>
    <row r="204" spans="1:8" x14ac:dyDescent="0.3">
      <c r="A204" s="15"/>
      <c r="B204" s="15"/>
      <c r="C204" s="15"/>
      <c r="D204" s="15"/>
      <c r="E204" s="15"/>
      <c r="F204" s="15"/>
      <c r="G204" s="15"/>
      <c r="H204" s="15"/>
    </row>
    <row r="205" spans="1:8" x14ac:dyDescent="0.3">
      <c r="A205" s="15"/>
      <c r="B205" s="15"/>
      <c r="C205" s="15"/>
      <c r="D205" s="15"/>
      <c r="E205" s="15"/>
      <c r="F205" s="15"/>
      <c r="G205" s="15"/>
      <c r="H205" s="15"/>
    </row>
    <row r="206" spans="1:8" x14ac:dyDescent="0.3">
      <c r="A206" s="15"/>
      <c r="B206" s="15"/>
      <c r="C206" s="15"/>
      <c r="D206" s="15"/>
      <c r="E206" s="15"/>
      <c r="F206" s="15"/>
      <c r="G206" s="15"/>
      <c r="H206" s="15"/>
    </row>
    <row r="207" spans="1:8" x14ac:dyDescent="0.3">
      <c r="A207" s="15"/>
      <c r="B207" s="15"/>
      <c r="C207" s="15"/>
      <c r="D207" s="15"/>
      <c r="E207" s="15"/>
      <c r="F207" s="15"/>
      <c r="G207" s="15"/>
      <c r="H207" s="15"/>
    </row>
  </sheetData>
  <mergeCells count="29">
    <mergeCell ref="E9:G9"/>
    <mergeCell ref="C36:D36"/>
    <mergeCell ref="A1:J1"/>
    <mergeCell ref="A2:K3"/>
    <mergeCell ref="A10:A63"/>
    <mergeCell ref="B46:D46"/>
    <mergeCell ref="C48:D48"/>
    <mergeCell ref="I7:K7"/>
    <mergeCell ref="C13:C17"/>
    <mergeCell ref="C41:C44"/>
    <mergeCell ref="B10:D10"/>
    <mergeCell ref="C50:D50"/>
    <mergeCell ref="B48:B51"/>
    <mergeCell ref="C24:C28"/>
    <mergeCell ref="C19:C22"/>
    <mergeCell ref="C29:D29"/>
    <mergeCell ref="B34:D34"/>
    <mergeCell ref="C49:D49"/>
    <mergeCell ref="C37:C39"/>
    <mergeCell ref="C12:D12"/>
    <mergeCell ref="B13:B32"/>
    <mergeCell ref="C23:D23"/>
    <mergeCell ref="C18:D18"/>
    <mergeCell ref="C30:C32"/>
    <mergeCell ref="C59:D59"/>
    <mergeCell ref="C55:D55"/>
    <mergeCell ref="B36:B44"/>
    <mergeCell ref="B55:B63"/>
    <mergeCell ref="B53:D53"/>
  </mergeCells>
  <phoneticPr fontId="19" type="noConversion"/>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88"/>
  <sheetViews>
    <sheetView topLeftCell="A13" workbookViewId="0">
      <selection activeCell="Z19" sqref="Z19"/>
    </sheetView>
  </sheetViews>
  <sheetFormatPr baseColWidth="10" defaultRowHeight="15" x14ac:dyDescent="0.3"/>
  <cols>
    <col min="1" max="1" width="7.140625" customWidth="1"/>
    <col min="2" max="2" width="12.5703125" customWidth="1"/>
    <col min="3" max="3" width="10.5703125" customWidth="1"/>
    <col min="4" max="4" width="0" hidden="1" customWidth="1"/>
    <col min="5" max="5" width="13.7109375" customWidth="1"/>
    <col min="6" max="6" width="11.140625" customWidth="1"/>
    <col min="7" max="7" width="10.28515625" customWidth="1"/>
    <col min="8" max="8" width="0" hidden="1" customWidth="1"/>
    <col min="9" max="9" width="11.42578125" hidden="1" customWidth="1"/>
    <col min="10" max="13" width="0" hidden="1" customWidth="1"/>
    <col min="14" max="14" width="6.85546875" customWidth="1"/>
    <col min="15" max="15" width="0" hidden="1" customWidth="1"/>
    <col min="16" max="16" width="9" customWidth="1"/>
    <col min="17" max="17" width="11.7109375" customWidth="1"/>
    <col min="18" max="18" width="8.7109375" customWidth="1"/>
    <col min="19" max="19" width="9.7109375" customWidth="1"/>
    <col min="20" max="20" width="8.28515625" customWidth="1"/>
    <col min="21" max="21" width="9.28515625" customWidth="1"/>
    <col min="22" max="22" width="8.5703125" customWidth="1"/>
    <col min="23" max="23" width="12.5703125" hidden="1" customWidth="1"/>
    <col min="24" max="24" width="9.42578125" customWidth="1"/>
    <col min="25" max="25" width="9.5703125" customWidth="1"/>
    <col min="26" max="26" width="9.42578125" customWidth="1"/>
    <col min="27" max="27" width="9" customWidth="1"/>
    <col min="28" max="28" width="7.5703125" customWidth="1"/>
    <col min="29" max="29" width="7.85546875" customWidth="1"/>
    <col min="30" max="30" width="6.42578125" customWidth="1"/>
    <col min="31" max="31" width="7.42578125" customWidth="1"/>
    <col min="32" max="32" width="7.7109375" customWidth="1"/>
    <col min="33" max="33" width="7.140625" customWidth="1"/>
  </cols>
  <sheetData>
    <row r="1" spans="1:28" x14ac:dyDescent="0.2">
      <c r="A1" s="270" t="s">
        <v>218</v>
      </c>
      <c r="B1" s="271"/>
      <c r="C1" s="271"/>
      <c r="D1" s="271"/>
      <c r="E1" s="272"/>
      <c r="F1" s="272"/>
      <c r="G1" s="272"/>
      <c r="H1" s="272"/>
      <c r="I1" s="272"/>
      <c r="J1" s="272"/>
      <c r="K1" s="272"/>
      <c r="L1" s="272"/>
      <c r="M1" s="272"/>
    </row>
    <row r="2" spans="1:28" ht="15.75" thickBot="1" x14ac:dyDescent="0.25">
      <c r="A2" s="270"/>
      <c r="B2" s="271"/>
      <c r="C2" s="271"/>
      <c r="D2" s="271"/>
      <c r="E2" s="272"/>
      <c r="F2" s="272"/>
      <c r="G2" s="272"/>
      <c r="H2" s="272"/>
      <c r="I2" s="272"/>
      <c r="J2" s="272"/>
      <c r="K2" s="272"/>
      <c r="L2" s="272"/>
      <c r="M2" s="272"/>
    </row>
    <row r="3" spans="1:28" ht="57" customHeight="1" thickBot="1" x14ac:dyDescent="0.35">
      <c r="A3" s="657" t="s">
        <v>462</v>
      </c>
      <c r="B3" s="658"/>
      <c r="C3" s="658"/>
      <c r="D3" s="658"/>
      <c r="E3" s="658"/>
      <c r="F3" s="658"/>
      <c r="G3" s="658"/>
      <c r="H3" s="658"/>
      <c r="I3" s="658"/>
      <c r="J3" s="658"/>
      <c r="K3" s="658"/>
      <c r="L3" s="658"/>
      <c r="M3" s="658"/>
    </row>
    <row r="4" spans="1:28" ht="18" x14ac:dyDescent="0.3">
      <c r="A4" s="275" t="s">
        <v>219</v>
      </c>
      <c r="B4" s="276" t="s">
        <v>220</v>
      </c>
      <c r="C4" s="277"/>
      <c r="D4" s="273"/>
      <c r="E4" s="274"/>
      <c r="F4" s="274"/>
      <c r="G4" s="274"/>
      <c r="H4" s="274"/>
      <c r="I4" s="274"/>
      <c r="J4" s="274"/>
      <c r="K4" s="274"/>
      <c r="O4" s="277"/>
      <c r="P4" s="277"/>
      <c r="Q4" s="277"/>
      <c r="R4" s="387" t="s">
        <v>410</v>
      </c>
      <c r="S4" s="277"/>
      <c r="T4" s="277"/>
      <c r="U4" s="277"/>
      <c r="V4" s="277"/>
      <c r="W4" s="277"/>
      <c r="X4" s="277"/>
    </row>
    <row r="5" spans="1:28" ht="18.75" thickBot="1" x14ac:dyDescent="0.35">
      <c r="A5" s="278" t="s">
        <v>221</v>
      </c>
      <c r="B5" s="279" t="s">
        <v>222</v>
      </c>
      <c r="C5" s="277"/>
      <c r="D5" s="273"/>
      <c r="E5" s="274"/>
      <c r="F5" s="274"/>
      <c r="G5" s="274"/>
      <c r="H5" s="274"/>
      <c r="I5" s="274"/>
      <c r="J5" s="274"/>
      <c r="K5" s="274"/>
      <c r="O5" s="277"/>
      <c r="P5" s="277"/>
      <c r="Q5" s="277"/>
      <c r="R5" s="277"/>
      <c r="S5" s="277"/>
      <c r="T5" s="277"/>
      <c r="U5" s="277"/>
      <c r="V5" s="277"/>
      <c r="W5" s="277"/>
      <c r="X5" s="277"/>
    </row>
    <row r="6" spans="1:28" ht="18" x14ac:dyDescent="0.3">
      <c r="A6" s="659" t="s">
        <v>223</v>
      </c>
      <c r="B6" s="659"/>
      <c r="C6" s="659"/>
      <c r="D6" s="659"/>
      <c r="E6" s="659"/>
      <c r="F6" s="660" t="s">
        <v>224</v>
      </c>
      <c r="G6" s="661"/>
      <c r="H6" s="662"/>
      <c r="I6" s="280"/>
      <c r="J6" s="280"/>
      <c r="K6" s="663" t="s">
        <v>225</v>
      </c>
      <c r="L6" s="664"/>
      <c r="M6" s="280"/>
      <c r="N6" s="654" t="s">
        <v>226</v>
      </c>
      <c r="O6" s="654"/>
      <c r="P6" s="654"/>
      <c r="Q6" s="654" t="s">
        <v>227</v>
      </c>
      <c r="R6" s="654"/>
      <c r="S6" s="654"/>
      <c r="T6" s="654"/>
      <c r="U6" s="654"/>
      <c r="V6" s="654"/>
      <c r="W6" s="281"/>
      <c r="X6" s="282"/>
    </row>
    <row r="7" spans="1:28" ht="120" x14ac:dyDescent="0.2">
      <c r="A7" s="655" t="s">
        <v>228</v>
      </c>
      <c r="B7" s="655"/>
      <c r="C7" s="655"/>
      <c r="D7" s="283" t="s">
        <v>229</v>
      </c>
      <c r="E7" s="264" t="s">
        <v>230</v>
      </c>
      <c r="F7" s="264" t="s">
        <v>231</v>
      </c>
      <c r="G7" s="263" t="s">
        <v>232</v>
      </c>
      <c r="H7" s="264" t="s">
        <v>233</v>
      </c>
      <c r="I7" s="263" t="s">
        <v>234</v>
      </c>
      <c r="J7" s="263" t="s">
        <v>235</v>
      </c>
      <c r="K7" s="264" t="s">
        <v>236</v>
      </c>
      <c r="L7" s="263" t="s">
        <v>237</v>
      </c>
      <c r="M7" s="263" t="s">
        <v>238</v>
      </c>
      <c r="N7" s="267" t="s">
        <v>217</v>
      </c>
      <c r="O7" s="264" t="s">
        <v>216</v>
      </c>
      <c r="P7" s="266" t="s">
        <v>215</v>
      </c>
      <c r="Q7" s="265" t="s">
        <v>214</v>
      </c>
      <c r="R7" s="263" t="s">
        <v>213</v>
      </c>
      <c r="S7" s="264" t="s">
        <v>212</v>
      </c>
      <c r="T7" s="264" t="s">
        <v>211</v>
      </c>
      <c r="U7" s="263" t="s">
        <v>210</v>
      </c>
      <c r="V7" s="262" t="s">
        <v>209</v>
      </c>
      <c r="W7" s="284" t="s">
        <v>239</v>
      </c>
      <c r="X7" s="285" t="s">
        <v>240</v>
      </c>
    </row>
    <row r="8" spans="1:28" x14ac:dyDescent="0.25">
      <c r="A8" s="286">
        <v>1000</v>
      </c>
      <c r="B8" s="286"/>
      <c r="C8" s="286"/>
      <c r="D8" s="286">
        <v>0</v>
      </c>
      <c r="E8" s="287" t="s">
        <v>137</v>
      </c>
      <c r="F8" s="287"/>
      <c r="G8" s="287"/>
      <c r="H8" s="287"/>
      <c r="I8" s="287"/>
      <c r="J8" s="287"/>
      <c r="K8" s="287"/>
      <c r="L8" s="287"/>
      <c r="M8" s="287"/>
      <c r="N8" s="286">
        <f>N9+N10+N11+N12+N13+N14+N15</f>
        <v>820</v>
      </c>
      <c r="O8" s="286">
        <f t="shared" ref="O8:V8" si="0">O9+O10+O11+O12+O13+O14+O15</f>
        <v>96.25</v>
      </c>
      <c r="P8" s="286">
        <f t="shared" si="0"/>
        <v>98400</v>
      </c>
      <c r="Q8" s="286">
        <f t="shared" si="0"/>
        <v>2200</v>
      </c>
      <c r="R8" s="286">
        <f t="shared" si="0"/>
        <v>1900</v>
      </c>
      <c r="S8" s="286">
        <f t="shared" si="0"/>
        <v>1800</v>
      </c>
      <c r="T8" s="286">
        <f t="shared" si="0"/>
        <v>0</v>
      </c>
      <c r="U8" s="286">
        <f t="shared" si="0"/>
        <v>5700</v>
      </c>
      <c r="V8" s="286">
        <f t="shared" si="0"/>
        <v>11600</v>
      </c>
      <c r="W8" s="288"/>
      <c r="X8" s="286">
        <f t="shared" ref="X8:X19" si="1">P8+V8</f>
        <v>110000</v>
      </c>
      <c r="AB8" s="420"/>
    </row>
    <row r="9" spans="1:28" ht="23.25" customHeight="1" x14ac:dyDescent="0.2">
      <c r="A9" s="289"/>
      <c r="B9" s="225" t="s">
        <v>417</v>
      </c>
      <c r="C9" s="42"/>
      <c r="D9" s="290">
        <v>1</v>
      </c>
      <c r="E9" s="291" t="s">
        <v>416</v>
      </c>
      <c r="F9" s="292" t="s">
        <v>418</v>
      </c>
      <c r="G9" s="292" t="s">
        <v>419</v>
      </c>
      <c r="H9" s="225">
        <v>523</v>
      </c>
      <c r="I9" s="293" t="s">
        <v>409</v>
      </c>
      <c r="J9" s="293" t="s">
        <v>241</v>
      </c>
      <c r="K9" s="293" t="s">
        <v>242</v>
      </c>
      <c r="L9" s="293" t="s">
        <v>243</v>
      </c>
      <c r="M9" s="293" t="s">
        <v>244</v>
      </c>
      <c r="N9" s="294">
        <v>200</v>
      </c>
      <c r="O9" s="295">
        <v>25</v>
      </c>
      <c r="P9" s="296">
        <f t="shared" ref="P9:P15" si="2">120*N9</f>
        <v>24000</v>
      </c>
      <c r="Q9" s="289">
        <v>0</v>
      </c>
      <c r="R9" s="289">
        <v>500</v>
      </c>
      <c r="S9" s="289">
        <v>200</v>
      </c>
      <c r="T9" s="440">
        <v>0</v>
      </c>
      <c r="U9" s="289">
        <v>1000</v>
      </c>
      <c r="V9" s="299">
        <f t="shared" ref="V9:V15" si="3">SUM(Q9:U9)</f>
        <v>1700</v>
      </c>
      <c r="W9" s="297" t="s">
        <v>245</v>
      </c>
      <c r="X9" s="302">
        <f t="shared" si="1"/>
        <v>25700</v>
      </c>
    </row>
    <row r="10" spans="1:28" ht="30" customHeight="1" x14ac:dyDescent="0.2">
      <c r="A10" s="289"/>
      <c r="B10" s="225" t="s">
        <v>415</v>
      </c>
      <c r="C10" s="29"/>
      <c r="D10" s="298">
        <v>1</v>
      </c>
      <c r="E10" s="291" t="s">
        <v>412</v>
      </c>
      <c r="F10" s="292" t="s">
        <v>414</v>
      </c>
      <c r="G10" s="292" t="s">
        <v>413</v>
      </c>
      <c r="H10" s="225">
        <v>523</v>
      </c>
      <c r="I10" s="293" t="s">
        <v>411</v>
      </c>
      <c r="J10" s="293" t="s">
        <v>246</v>
      </c>
      <c r="K10" s="293" t="s">
        <v>247</v>
      </c>
      <c r="L10" s="289">
        <v>1100</v>
      </c>
      <c r="M10" s="293" t="s">
        <v>248</v>
      </c>
      <c r="N10" s="294">
        <v>200</v>
      </c>
      <c r="O10" s="295">
        <v>25</v>
      </c>
      <c r="P10" s="296">
        <f t="shared" si="2"/>
        <v>24000</v>
      </c>
      <c r="Q10" s="289">
        <v>0</v>
      </c>
      <c r="R10" s="289">
        <v>0</v>
      </c>
      <c r="S10" s="289">
        <v>1000</v>
      </c>
      <c r="T10" s="440">
        <v>0</v>
      </c>
      <c r="U10" s="289">
        <v>2000</v>
      </c>
      <c r="V10" s="299">
        <f t="shared" si="3"/>
        <v>3000</v>
      </c>
      <c r="W10" s="297" t="s">
        <v>249</v>
      </c>
      <c r="X10" s="300">
        <f t="shared" si="1"/>
        <v>27000</v>
      </c>
    </row>
    <row r="11" spans="1:28" ht="19.5" customHeight="1" x14ac:dyDescent="0.2">
      <c r="A11" s="289"/>
      <c r="B11" s="42">
        <v>1300</v>
      </c>
      <c r="C11" s="29"/>
      <c r="D11" s="298">
        <v>1</v>
      </c>
      <c r="E11" s="301" t="s">
        <v>167</v>
      </c>
      <c r="F11" s="292">
        <v>42095</v>
      </c>
      <c r="G11" s="292">
        <v>42822</v>
      </c>
      <c r="H11" s="42">
        <v>520</v>
      </c>
      <c r="I11" s="259" t="s">
        <v>250</v>
      </c>
      <c r="J11" s="293" t="s">
        <v>251</v>
      </c>
      <c r="K11" s="293" t="s">
        <v>252</v>
      </c>
      <c r="L11" s="289">
        <v>1100</v>
      </c>
      <c r="M11" s="293" t="s">
        <v>253</v>
      </c>
      <c r="N11" s="294">
        <v>100</v>
      </c>
      <c r="O11" s="295">
        <f>N11/8</f>
        <v>12.5</v>
      </c>
      <c r="P11" s="296">
        <f t="shared" si="2"/>
        <v>12000</v>
      </c>
      <c r="Q11" s="289">
        <f>120*O11</f>
        <v>1500</v>
      </c>
      <c r="R11" s="289">
        <v>0</v>
      </c>
      <c r="S11" s="289">
        <v>200</v>
      </c>
      <c r="T11" s="440">
        <v>0</v>
      </c>
      <c r="U11" s="289">
        <v>200</v>
      </c>
      <c r="V11" s="299">
        <f t="shared" si="3"/>
        <v>1900</v>
      </c>
      <c r="W11" s="260"/>
      <c r="X11" s="302">
        <f t="shared" si="1"/>
        <v>13900</v>
      </c>
    </row>
    <row r="12" spans="1:28" ht="24.75" customHeight="1" x14ac:dyDescent="0.2">
      <c r="A12" s="289"/>
      <c r="B12" s="42">
        <v>1400</v>
      </c>
      <c r="C12" s="29"/>
      <c r="D12" s="298">
        <v>1</v>
      </c>
      <c r="E12" s="291" t="s">
        <v>254</v>
      </c>
      <c r="F12" s="303">
        <v>42185</v>
      </c>
      <c r="G12" s="303">
        <v>42794</v>
      </c>
      <c r="H12" s="42">
        <v>436</v>
      </c>
      <c r="I12" s="259" t="s">
        <v>255</v>
      </c>
      <c r="J12" s="293" t="s">
        <v>256</v>
      </c>
      <c r="K12" s="293" t="s">
        <v>257</v>
      </c>
      <c r="L12" s="289">
        <v>1100</v>
      </c>
      <c r="M12" s="259" t="s">
        <v>258</v>
      </c>
      <c r="N12" s="294">
        <v>50</v>
      </c>
      <c r="O12" s="295">
        <f>N12/8</f>
        <v>6.25</v>
      </c>
      <c r="P12" s="296">
        <f t="shared" si="2"/>
        <v>6000</v>
      </c>
      <c r="Q12" s="289">
        <v>0</v>
      </c>
      <c r="R12" s="289">
        <v>100</v>
      </c>
      <c r="S12" s="289">
        <v>100</v>
      </c>
      <c r="T12" s="440">
        <v>0</v>
      </c>
      <c r="U12" s="289">
        <v>0</v>
      </c>
      <c r="V12" s="299">
        <f t="shared" si="3"/>
        <v>200</v>
      </c>
      <c r="W12" s="260"/>
      <c r="X12" s="302">
        <f t="shared" si="1"/>
        <v>6200</v>
      </c>
    </row>
    <row r="13" spans="1:28" ht="27" customHeight="1" x14ac:dyDescent="0.2">
      <c r="A13" s="289"/>
      <c r="B13" s="42">
        <v>1500</v>
      </c>
      <c r="C13" s="29"/>
      <c r="D13" s="298">
        <v>1</v>
      </c>
      <c r="E13" s="291" t="s">
        <v>259</v>
      </c>
      <c r="F13" s="303">
        <v>42185</v>
      </c>
      <c r="G13" s="292">
        <v>42822</v>
      </c>
      <c r="H13" s="42">
        <v>456</v>
      </c>
      <c r="I13" s="259" t="s">
        <v>260</v>
      </c>
      <c r="J13" s="293" t="s">
        <v>261</v>
      </c>
      <c r="K13" s="293" t="s">
        <v>252</v>
      </c>
      <c r="L13" s="289">
        <v>1100</v>
      </c>
      <c r="M13" s="293" t="s">
        <v>262</v>
      </c>
      <c r="N13" s="294">
        <v>60</v>
      </c>
      <c r="O13" s="295">
        <f>N13/8</f>
        <v>7.5</v>
      </c>
      <c r="P13" s="296">
        <f t="shared" si="2"/>
        <v>7200</v>
      </c>
      <c r="Q13" s="289">
        <v>0</v>
      </c>
      <c r="R13" s="289">
        <v>200</v>
      </c>
      <c r="S13" s="289">
        <v>100</v>
      </c>
      <c r="T13" s="440">
        <v>0</v>
      </c>
      <c r="U13" s="289">
        <v>0</v>
      </c>
      <c r="V13" s="299">
        <f t="shared" si="3"/>
        <v>300</v>
      </c>
      <c r="W13" s="260"/>
      <c r="X13" s="300">
        <f t="shared" si="1"/>
        <v>7500</v>
      </c>
    </row>
    <row r="14" spans="1:28" ht="24" customHeight="1" x14ac:dyDescent="0.2">
      <c r="A14" s="289"/>
      <c r="B14" s="42">
        <v>1600</v>
      </c>
      <c r="C14" s="29"/>
      <c r="D14" s="298">
        <v>1</v>
      </c>
      <c r="E14" s="291" t="s">
        <v>186</v>
      </c>
      <c r="F14" s="303">
        <v>42185</v>
      </c>
      <c r="G14" s="303">
        <v>42794</v>
      </c>
      <c r="H14" s="42">
        <v>436</v>
      </c>
      <c r="I14" s="259" t="s">
        <v>263</v>
      </c>
      <c r="J14" s="293" t="s">
        <v>264</v>
      </c>
      <c r="K14" s="293" t="s">
        <v>265</v>
      </c>
      <c r="L14" s="289">
        <v>1100</v>
      </c>
      <c r="M14" s="293" t="s">
        <v>266</v>
      </c>
      <c r="N14" s="294">
        <v>50</v>
      </c>
      <c r="O14" s="295">
        <f>N3</f>
        <v>0</v>
      </c>
      <c r="P14" s="296">
        <f t="shared" si="2"/>
        <v>6000</v>
      </c>
      <c r="Q14" s="289">
        <v>200</v>
      </c>
      <c r="R14" s="289">
        <v>100</v>
      </c>
      <c r="S14" s="289">
        <v>100</v>
      </c>
      <c r="T14" s="440">
        <v>0</v>
      </c>
      <c r="U14" s="289">
        <v>2000</v>
      </c>
      <c r="V14" s="299">
        <f t="shared" si="3"/>
        <v>2400</v>
      </c>
      <c r="W14" s="297" t="s">
        <v>267</v>
      </c>
      <c r="X14" s="302">
        <f t="shared" si="1"/>
        <v>8400</v>
      </c>
    </row>
    <row r="15" spans="1:28" ht="26.25" customHeight="1" x14ac:dyDescent="0.2">
      <c r="A15" s="289"/>
      <c r="B15" s="42">
        <v>1700</v>
      </c>
      <c r="C15" s="29"/>
      <c r="D15" s="298">
        <v>1</v>
      </c>
      <c r="E15" s="291" t="s">
        <v>268</v>
      </c>
      <c r="F15" s="303">
        <v>42185</v>
      </c>
      <c r="G15" s="303">
        <v>42801</v>
      </c>
      <c r="H15" s="42">
        <v>441</v>
      </c>
      <c r="I15" s="259" t="s">
        <v>255</v>
      </c>
      <c r="J15" s="293" t="s">
        <v>269</v>
      </c>
      <c r="K15" s="293" t="s">
        <v>252</v>
      </c>
      <c r="L15" s="289">
        <v>1100</v>
      </c>
      <c r="M15" s="293" t="s">
        <v>270</v>
      </c>
      <c r="N15" s="294">
        <v>160</v>
      </c>
      <c r="O15" s="295">
        <f>N15/8</f>
        <v>20</v>
      </c>
      <c r="P15" s="296">
        <f t="shared" si="2"/>
        <v>19200</v>
      </c>
      <c r="Q15" s="289">
        <v>500</v>
      </c>
      <c r="R15" s="289">
        <v>1000</v>
      </c>
      <c r="S15" s="289">
        <v>100</v>
      </c>
      <c r="T15" s="440">
        <v>0</v>
      </c>
      <c r="U15" s="289">
        <v>500</v>
      </c>
      <c r="V15" s="299">
        <f t="shared" si="3"/>
        <v>2100</v>
      </c>
      <c r="W15" s="297" t="s">
        <v>271</v>
      </c>
      <c r="X15" s="302">
        <f t="shared" si="1"/>
        <v>21300</v>
      </c>
    </row>
    <row r="16" spans="1:28" x14ac:dyDescent="0.25">
      <c r="A16" s="286">
        <v>2000</v>
      </c>
      <c r="B16" s="286"/>
      <c r="C16" s="286"/>
      <c r="D16" s="286"/>
      <c r="E16" s="287" t="s">
        <v>138</v>
      </c>
      <c r="F16" s="287"/>
      <c r="G16" s="287"/>
      <c r="H16" s="287"/>
      <c r="I16" s="287"/>
      <c r="J16" s="287"/>
      <c r="K16" s="287"/>
      <c r="L16" s="287"/>
      <c r="M16" s="287"/>
      <c r="N16" s="286">
        <f>N17+N20</f>
        <v>240</v>
      </c>
      <c r="O16" s="286">
        <f t="shared" ref="O16:V16" si="4">O17+O20</f>
        <v>30</v>
      </c>
      <c r="P16" s="286">
        <f t="shared" si="4"/>
        <v>28800</v>
      </c>
      <c r="Q16" s="286">
        <f t="shared" si="4"/>
        <v>0</v>
      </c>
      <c r="R16" s="286">
        <f t="shared" si="4"/>
        <v>400</v>
      </c>
      <c r="S16" s="286">
        <f t="shared" si="4"/>
        <v>600</v>
      </c>
      <c r="T16" s="286">
        <f t="shared" si="4"/>
        <v>0</v>
      </c>
      <c r="U16" s="286">
        <f t="shared" si="4"/>
        <v>100</v>
      </c>
      <c r="V16" s="286">
        <f t="shared" si="4"/>
        <v>1100</v>
      </c>
      <c r="W16" s="286"/>
      <c r="X16" s="286">
        <f t="shared" si="1"/>
        <v>29900</v>
      </c>
    </row>
    <row r="17" spans="1:24" ht="31.5" customHeight="1" x14ac:dyDescent="0.2">
      <c r="A17" s="29"/>
      <c r="B17" s="29">
        <v>2100</v>
      </c>
      <c r="C17" s="29"/>
      <c r="D17" s="29">
        <v>0</v>
      </c>
      <c r="E17" s="304" t="s">
        <v>272</v>
      </c>
      <c r="F17" s="29"/>
      <c r="G17" s="29"/>
      <c r="H17" s="305"/>
      <c r="I17" s="305"/>
      <c r="J17" s="305"/>
      <c r="K17" s="305"/>
      <c r="L17" s="305"/>
      <c r="M17" s="305"/>
      <c r="N17" s="306">
        <f>N18+N19</f>
        <v>150</v>
      </c>
      <c r="O17" s="307">
        <f t="shared" ref="O17:V17" si="5">O18+O19</f>
        <v>18.75</v>
      </c>
      <c r="P17" s="308">
        <f t="shared" si="5"/>
        <v>18000</v>
      </c>
      <c r="Q17" s="307">
        <f t="shared" si="5"/>
        <v>0</v>
      </c>
      <c r="R17" s="307">
        <f t="shared" si="5"/>
        <v>300</v>
      </c>
      <c r="S17" s="307">
        <f t="shared" si="5"/>
        <v>400</v>
      </c>
      <c r="T17" s="443">
        <f t="shared" si="5"/>
        <v>0</v>
      </c>
      <c r="U17" s="307">
        <f t="shared" si="5"/>
        <v>0</v>
      </c>
      <c r="V17" s="309">
        <f t="shared" si="5"/>
        <v>700</v>
      </c>
      <c r="W17" s="310"/>
      <c r="X17" s="311">
        <f t="shared" si="1"/>
        <v>18700</v>
      </c>
    </row>
    <row r="18" spans="1:24" ht="36.75" customHeight="1" x14ac:dyDescent="0.2">
      <c r="A18" s="29"/>
      <c r="B18" s="42"/>
      <c r="C18" s="42">
        <v>2110</v>
      </c>
      <c r="D18" s="298">
        <v>1</v>
      </c>
      <c r="E18" s="291" t="s">
        <v>273</v>
      </c>
      <c r="F18" s="303">
        <v>42185</v>
      </c>
      <c r="G18" s="303">
        <v>42215</v>
      </c>
      <c r="H18" s="42">
        <v>23</v>
      </c>
      <c r="I18" s="301" t="s">
        <v>274</v>
      </c>
      <c r="J18" s="291" t="s">
        <v>275</v>
      </c>
      <c r="K18" s="291" t="s">
        <v>276</v>
      </c>
      <c r="L18" s="305"/>
      <c r="M18" s="291" t="s">
        <v>277</v>
      </c>
      <c r="N18" s="294">
        <v>50</v>
      </c>
      <c r="O18" s="295">
        <f>N18/8</f>
        <v>6.25</v>
      </c>
      <c r="P18" s="296">
        <f>120*N18</f>
        <v>6000</v>
      </c>
      <c r="Q18" s="42">
        <v>0</v>
      </c>
      <c r="R18" s="42">
        <v>100</v>
      </c>
      <c r="S18" s="42">
        <v>100</v>
      </c>
      <c r="T18" s="447">
        <v>0</v>
      </c>
      <c r="U18" s="29">
        <v>0</v>
      </c>
      <c r="V18" s="299">
        <f t="shared" ref="V18:V23" si="6">SUM(Q18:U18)</f>
        <v>200</v>
      </c>
      <c r="W18" s="312"/>
      <c r="X18" s="302">
        <f t="shared" si="1"/>
        <v>6200</v>
      </c>
    </row>
    <row r="19" spans="1:24" ht="33" customHeight="1" x14ac:dyDescent="0.2">
      <c r="A19" s="29"/>
      <c r="B19" s="42"/>
      <c r="C19" s="42">
        <v>2120</v>
      </c>
      <c r="D19" s="298">
        <v>1</v>
      </c>
      <c r="E19" s="388" t="s">
        <v>420</v>
      </c>
      <c r="F19" s="303">
        <v>42206</v>
      </c>
      <c r="G19" s="303">
        <v>42247</v>
      </c>
      <c r="H19" s="42">
        <v>30</v>
      </c>
      <c r="I19" s="301" t="s">
        <v>274</v>
      </c>
      <c r="J19" s="301"/>
      <c r="K19" s="291" t="s">
        <v>278</v>
      </c>
      <c r="L19" s="225" t="s">
        <v>279</v>
      </c>
      <c r="M19" s="291" t="s">
        <v>280</v>
      </c>
      <c r="N19" s="294">
        <v>100</v>
      </c>
      <c r="O19" s="295">
        <f>N19/8</f>
        <v>12.5</v>
      </c>
      <c r="P19" s="296">
        <f>120*N19</f>
        <v>12000</v>
      </c>
      <c r="Q19" s="29">
        <v>0</v>
      </c>
      <c r="R19" s="42">
        <v>200</v>
      </c>
      <c r="S19" s="42">
        <v>300</v>
      </c>
      <c r="T19" s="440">
        <v>0</v>
      </c>
      <c r="U19" s="42">
        <v>0</v>
      </c>
      <c r="V19" s="299">
        <f t="shared" si="6"/>
        <v>500</v>
      </c>
      <c r="W19" s="312"/>
      <c r="X19" s="302">
        <f t="shared" si="1"/>
        <v>12500</v>
      </c>
    </row>
    <row r="20" spans="1:24" x14ac:dyDescent="0.2">
      <c r="A20" s="52"/>
      <c r="B20" s="29">
        <v>2200</v>
      </c>
      <c r="C20" s="29"/>
      <c r="D20" s="29">
        <v>0</v>
      </c>
      <c r="E20" s="305" t="s">
        <v>145</v>
      </c>
      <c r="F20" s="29"/>
      <c r="G20" s="29"/>
      <c r="H20" s="29"/>
      <c r="I20" s="313"/>
      <c r="J20" s="313"/>
      <c r="K20" s="313"/>
      <c r="L20" s="313"/>
      <c r="M20" s="313"/>
      <c r="N20" s="314">
        <f>N21+N22+N23</f>
        <v>90</v>
      </c>
      <c r="O20" s="52">
        <f t="shared" ref="O20:V20" si="7">O21+O22+O23</f>
        <v>11.25</v>
      </c>
      <c r="P20" s="315">
        <f t="shared" si="7"/>
        <v>10800</v>
      </c>
      <c r="Q20" s="52">
        <f t="shared" si="7"/>
        <v>0</v>
      </c>
      <c r="R20" s="52">
        <f t="shared" si="7"/>
        <v>100</v>
      </c>
      <c r="S20" s="52">
        <f t="shared" si="7"/>
        <v>200</v>
      </c>
      <c r="T20" s="448">
        <f t="shared" si="7"/>
        <v>0</v>
      </c>
      <c r="U20" s="52">
        <f t="shared" si="7"/>
        <v>100</v>
      </c>
      <c r="V20" s="316">
        <f t="shared" si="7"/>
        <v>400</v>
      </c>
      <c r="W20" s="317"/>
      <c r="X20" s="318">
        <f t="shared" ref="X20:X62" si="8">P20+V20</f>
        <v>11200</v>
      </c>
    </row>
    <row r="21" spans="1:24" ht="37.5" customHeight="1" x14ac:dyDescent="0.2">
      <c r="A21" s="289"/>
      <c r="B21" s="42"/>
      <c r="C21" s="42">
        <v>2210</v>
      </c>
      <c r="D21" s="298">
        <v>1</v>
      </c>
      <c r="E21" s="291" t="s">
        <v>281</v>
      </c>
      <c r="F21" s="303">
        <v>42206</v>
      </c>
      <c r="G21" s="303">
        <v>42219</v>
      </c>
      <c r="H21" s="42">
        <v>10</v>
      </c>
      <c r="I21" s="259" t="s">
        <v>274</v>
      </c>
      <c r="J21" s="293" t="s">
        <v>282</v>
      </c>
      <c r="K21" s="293" t="s">
        <v>283</v>
      </c>
      <c r="L21" s="41" t="s">
        <v>284</v>
      </c>
      <c r="M21" s="259" t="s">
        <v>285</v>
      </c>
      <c r="N21" s="294">
        <v>30</v>
      </c>
      <c r="O21" s="295">
        <f>N21/8</f>
        <v>3.75</v>
      </c>
      <c r="P21" s="319">
        <f>N21*120</f>
        <v>3600</v>
      </c>
      <c r="Q21" s="289">
        <v>0</v>
      </c>
      <c r="R21" s="289">
        <v>0</v>
      </c>
      <c r="S21" s="289">
        <v>50</v>
      </c>
      <c r="T21" s="440">
        <v>0</v>
      </c>
      <c r="U21" s="289">
        <v>0</v>
      </c>
      <c r="V21" s="299">
        <f t="shared" si="6"/>
        <v>50</v>
      </c>
      <c r="W21" s="320"/>
      <c r="X21" s="302">
        <f t="shared" si="8"/>
        <v>3650</v>
      </c>
    </row>
    <row r="22" spans="1:24" ht="30" customHeight="1" x14ac:dyDescent="0.2">
      <c r="A22" s="289"/>
      <c r="B22" s="42"/>
      <c r="C22" s="42">
        <v>2220</v>
      </c>
      <c r="D22" s="298">
        <v>1</v>
      </c>
      <c r="E22" s="291" t="s">
        <v>286</v>
      </c>
      <c r="F22" s="303">
        <v>42206</v>
      </c>
      <c r="G22" s="303">
        <v>42219</v>
      </c>
      <c r="H22" s="42">
        <v>10</v>
      </c>
      <c r="I22" s="259" t="s">
        <v>260</v>
      </c>
      <c r="J22" s="293" t="s">
        <v>287</v>
      </c>
      <c r="K22" s="293" t="s">
        <v>288</v>
      </c>
      <c r="L22" s="41" t="s">
        <v>284</v>
      </c>
      <c r="M22" s="293" t="s">
        <v>289</v>
      </c>
      <c r="N22" s="294">
        <v>20</v>
      </c>
      <c r="O22" s="295">
        <f>N22/8</f>
        <v>2.5</v>
      </c>
      <c r="P22" s="319">
        <f>N22*120</f>
        <v>2400</v>
      </c>
      <c r="Q22" s="289">
        <v>0</v>
      </c>
      <c r="R22" s="289">
        <v>100</v>
      </c>
      <c r="S22" s="289">
        <v>100</v>
      </c>
      <c r="T22" s="440">
        <v>0</v>
      </c>
      <c r="U22" s="289">
        <v>0</v>
      </c>
      <c r="V22" s="299">
        <f t="shared" si="6"/>
        <v>200</v>
      </c>
      <c r="W22" s="320"/>
      <c r="X22" s="302">
        <f t="shared" si="8"/>
        <v>2600</v>
      </c>
    </row>
    <row r="23" spans="1:24" ht="32.25" customHeight="1" x14ac:dyDescent="0.2">
      <c r="A23" s="289"/>
      <c r="B23" s="42">
        <v>2300</v>
      </c>
      <c r="C23" s="42"/>
      <c r="D23" s="298">
        <v>1</v>
      </c>
      <c r="E23" s="388" t="s">
        <v>421</v>
      </c>
      <c r="F23" s="303">
        <v>42220</v>
      </c>
      <c r="G23" s="303">
        <v>42235</v>
      </c>
      <c r="H23" s="42">
        <v>12</v>
      </c>
      <c r="I23" s="259" t="s">
        <v>274</v>
      </c>
      <c r="J23" s="293" t="s">
        <v>290</v>
      </c>
      <c r="K23" s="289"/>
      <c r="L23" s="41" t="s">
        <v>291</v>
      </c>
      <c r="M23" s="293" t="s">
        <v>292</v>
      </c>
      <c r="N23" s="294">
        <v>40</v>
      </c>
      <c r="O23" s="295">
        <f>N23/8</f>
        <v>5</v>
      </c>
      <c r="P23" s="319">
        <f>N23*120</f>
        <v>4800</v>
      </c>
      <c r="Q23" s="289">
        <v>0</v>
      </c>
      <c r="R23" s="289">
        <v>0</v>
      </c>
      <c r="S23" s="289">
        <v>50</v>
      </c>
      <c r="T23" s="440">
        <v>0</v>
      </c>
      <c r="U23" s="289">
        <v>100</v>
      </c>
      <c r="V23" s="299">
        <f t="shared" si="6"/>
        <v>150</v>
      </c>
      <c r="W23" s="321" t="s">
        <v>293</v>
      </c>
      <c r="X23" s="302">
        <f t="shared" si="8"/>
        <v>4950</v>
      </c>
    </row>
    <row r="24" spans="1:24" x14ac:dyDescent="0.25">
      <c r="A24" s="286">
        <v>3000</v>
      </c>
      <c r="B24" s="286"/>
      <c r="C24" s="286"/>
      <c r="D24" s="286">
        <v>0</v>
      </c>
      <c r="E24" s="287" t="s">
        <v>139</v>
      </c>
      <c r="F24" s="287"/>
      <c r="G24" s="287"/>
      <c r="H24" s="287"/>
      <c r="I24" s="287"/>
      <c r="J24" s="287"/>
      <c r="K24" s="287"/>
      <c r="L24" s="287"/>
      <c r="M24" s="287"/>
      <c r="N24" s="286">
        <f>N25+N29+N32</f>
        <v>660</v>
      </c>
      <c r="O24" s="286">
        <f t="shared" ref="O24:V24" si="9">O25+O29+O32</f>
        <v>82.5</v>
      </c>
      <c r="P24" s="286">
        <f t="shared" si="9"/>
        <v>79200</v>
      </c>
      <c r="Q24" s="286">
        <f t="shared" si="9"/>
        <v>0</v>
      </c>
      <c r="R24" s="286">
        <f t="shared" si="9"/>
        <v>250</v>
      </c>
      <c r="S24" s="286">
        <f t="shared" si="9"/>
        <v>600</v>
      </c>
      <c r="T24" s="286">
        <f t="shared" si="9"/>
        <v>0</v>
      </c>
      <c r="U24" s="286">
        <f t="shared" si="9"/>
        <v>300</v>
      </c>
      <c r="V24" s="286">
        <f t="shared" si="9"/>
        <v>1150</v>
      </c>
      <c r="W24" s="288"/>
      <c r="X24" s="288">
        <f t="shared" si="8"/>
        <v>80350</v>
      </c>
    </row>
    <row r="25" spans="1:24" ht="36" customHeight="1" x14ac:dyDescent="0.2">
      <c r="A25" s="322"/>
      <c r="B25" s="307">
        <v>3100</v>
      </c>
      <c r="C25" s="307"/>
      <c r="D25" s="307">
        <v>0</v>
      </c>
      <c r="E25" s="323" t="s">
        <v>294</v>
      </c>
      <c r="F25" s="307"/>
      <c r="G25" s="307"/>
      <c r="H25" s="324"/>
      <c r="I25" s="325"/>
      <c r="J25" s="325"/>
      <c r="K25" s="325"/>
      <c r="L25" s="325"/>
      <c r="M25" s="325"/>
      <c r="N25" s="308">
        <f t="shared" ref="N25:V25" si="10">N26+N27+N28</f>
        <v>440</v>
      </c>
      <c r="O25" s="307">
        <f t="shared" si="10"/>
        <v>55</v>
      </c>
      <c r="P25" s="308">
        <f t="shared" si="10"/>
        <v>52800</v>
      </c>
      <c r="Q25" s="307">
        <f t="shared" si="10"/>
        <v>0</v>
      </c>
      <c r="R25" s="307">
        <f t="shared" si="10"/>
        <v>100</v>
      </c>
      <c r="S25" s="307">
        <f t="shared" si="10"/>
        <v>200</v>
      </c>
      <c r="T25" s="443">
        <f t="shared" si="10"/>
        <v>0</v>
      </c>
      <c r="U25" s="307">
        <f t="shared" si="10"/>
        <v>0</v>
      </c>
      <c r="V25" s="309">
        <f t="shared" si="10"/>
        <v>300</v>
      </c>
      <c r="W25" s="326"/>
      <c r="X25" s="311">
        <f t="shared" si="8"/>
        <v>53100</v>
      </c>
    </row>
    <row r="26" spans="1:24" ht="32.25" customHeight="1" x14ac:dyDescent="0.2">
      <c r="A26" s="289"/>
      <c r="B26" s="42"/>
      <c r="C26" s="42">
        <v>3110</v>
      </c>
      <c r="D26" s="298">
        <v>1</v>
      </c>
      <c r="E26" s="291" t="s">
        <v>158</v>
      </c>
      <c r="F26" s="292">
        <v>42248</v>
      </c>
      <c r="G26" s="292">
        <v>42275</v>
      </c>
      <c r="H26" s="225">
        <v>20</v>
      </c>
      <c r="I26" s="259" t="s">
        <v>274</v>
      </c>
      <c r="J26" s="293" t="s">
        <v>295</v>
      </c>
      <c r="K26" s="293" t="s">
        <v>296</v>
      </c>
      <c r="L26" s="289">
        <v>2300</v>
      </c>
      <c r="M26" s="293" t="s">
        <v>297</v>
      </c>
      <c r="N26" s="294">
        <v>300</v>
      </c>
      <c r="O26" s="295">
        <f>N26/8</f>
        <v>37.5</v>
      </c>
      <c r="P26" s="296">
        <f>120*N26</f>
        <v>36000</v>
      </c>
      <c r="Q26" s="259">
        <v>0</v>
      </c>
      <c r="R26" s="259">
        <v>100</v>
      </c>
      <c r="S26" s="259">
        <v>100</v>
      </c>
      <c r="T26" s="446"/>
      <c r="U26" s="259">
        <v>0</v>
      </c>
      <c r="V26" s="299">
        <f>SUM(Q26:U26)</f>
        <v>200</v>
      </c>
      <c r="W26" s="260"/>
      <c r="X26" s="302">
        <f t="shared" si="8"/>
        <v>36200</v>
      </c>
    </row>
    <row r="27" spans="1:24" ht="30.75" customHeight="1" x14ac:dyDescent="0.2">
      <c r="A27" s="289"/>
      <c r="B27" s="42"/>
      <c r="C27" s="42">
        <v>3120</v>
      </c>
      <c r="D27" s="298">
        <v>1</v>
      </c>
      <c r="E27" s="301" t="s">
        <v>151</v>
      </c>
      <c r="F27" s="292">
        <v>42248</v>
      </c>
      <c r="G27" s="292">
        <v>42275</v>
      </c>
      <c r="H27" s="42">
        <v>20</v>
      </c>
      <c r="I27" s="259" t="s">
        <v>274</v>
      </c>
      <c r="J27" s="293" t="s">
        <v>298</v>
      </c>
      <c r="K27" s="293" t="s">
        <v>299</v>
      </c>
      <c r="L27" s="289">
        <v>2300</v>
      </c>
      <c r="M27" s="293" t="s">
        <v>300</v>
      </c>
      <c r="N27" s="294">
        <v>100</v>
      </c>
      <c r="O27" s="295">
        <f>N27/8</f>
        <v>12.5</v>
      </c>
      <c r="P27" s="296">
        <f>120*N27</f>
        <v>12000</v>
      </c>
      <c r="Q27" s="289">
        <v>0</v>
      </c>
      <c r="R27" s="289">
        <v>0</v>
      </c>
      <c r="S27" s="289">
        <v>50</v>
      </c>
      <c r="T27" s="440">
        <v>0</v>
      </c>
      <c r="U27" s="289">
        <v>0</v>
      </c>
      <c r="V27" s="299">
        <f>SUM(Q27:U27)</f>
        <v>50</v>
      </c>
      <c r="W27" s="260"/>
      <c r="X27" s="302">
        <f t="shared" si="8"/>
        <v>12050</v>
      </c>
    </row>
    <row r="28" spans="1:24" ht="19.5" customHeight="1" x14ac:dyDescent="0.2">
      <c r="A28" s="289"/>
      <c r="B28" s="42"/>
      <c r="C28" s="42">
        <v>3130</v>
      </c>
      <c r="D28" s="298">
        <v>1</v>
      </c>
      <c r="E28" s="301" t="s">
        <v>152</v>
      </c>
      <c r="F28" s="292">
        <v>42248</v>
      </c>
      <c r="G28" s="292">
        <v>42275</v>
      </c>
      <c r="H28" s="42">
        <v>20</v>
      </c>
      <c r="I28" s="259" t="s">
        <v>274</v>
      </c>
      <c r="J28" s="293" t="s">
        <v>301</v>
      </c>
      <c r="K28" s="293" t="s">
        <v>302</v>
      </c>
      <c r="L28" s="289">
        <v>2300</v>
      </c>
      <c r="M28" s="293" t="s">
        <v>300</v>
      </c>
      <c r="N28" s="294">
        <v>40</v>
      </c>
      <c r="O28" s="295">
        <f>N28/8</f>
        <v>5</v>
      </c>
      <c r="P28" s="296">
        <f>120*N28</f>
        <v>4800</v>
      </c>
      <c r="Q28" s="289">
        <v>0</v>
      </c>
      <c r="R28" s="289">
        <v>0</v>
      </c>
      <c r="S28" s="289">
        <v>50</v>
      </c>
      <c r="T28" s="440">
        <v>0</v>
      </c>
      <c r="U28" s="289">
        <v>0</v>
      </c>
      <c r="V28" s="299">
        <f>SUM(Q28:U28)</f>
        <v>50</v>
      </c>
      <c r="W28" s="260"/>
      <c r="X28" s="302">
        <f t="shared" si="8"/>
        <v>4850</v>
      </c>
    </row>
    <row r="29" spans="1:24" x14ac:dyDescent="0.2">
      <c r="A29" s="322"/>
      <c r="B29" s="307">
        <v>3200</v>
      </c>
      <c r="C29" s="307"/>
      <c r="D29" s="307">
        <v>0</v>
      </c>
      <c r="E29" s="324" t="s">
        <v>119</v>
      </c>
      <c r="F29" s="307"/>
      <c r="G29" s="307"/>
      <c r="H29" s="324"/>
      <c r="I29" s="325"/>
      <c r="J29" s="268"/>
      <c r="K29" s="325"/>
      <c r="L29" s="325"/>
      <c r="M29" s="325"/>
      <c r="N29" s="306">
        <f>N30+N31</f>
        <v>80</v>
      </c>
      <c r="O29" s="322">
        <f t="shared" ref="O29:V29" si="11">O30+O31</f>
        <v>10</v>
      </c>
      <c r="P29" s="308">
        <f t="shared" si="11"/>
        <v>9600</v>
      </c>
      <c r="Q29" s="322">
        <f t="shared" si="11"/>
        <v>0</v>
      </c>
      <c r="R29" s="322">
        <f t="shared" si="11"/>
        <v>100</v>
      </c>
      <c r="S29" s="322">
        <f t="shared" si="11"/>
        <v>250</v>
      </c>
      <c r="T29" s="444">
        <f t="shared" si="11"/>
        <v>0</v>
      </c>
      <c r="U29" s="322">
        <f t="shared" si="11"/>
        <v>0</v>
      </c>
      <c r="V29" s="309">
        <f t="shared" si="11"/>
        <v>350</v>
      </c>
      <c r="W29" s="327"/>
      <c r="X29" s="311">
        <f t="shared" si="8"/>
        <v>9950</v>
      </c>
    </row>
    <row r="30" spans="1:24" ht="21.75" customHeight="1" x14ac:dyDescent="0.2">
      <c r="A30" s="289"/>
      <c r="B30" s="42"/>
      <c r="C30" s="42">
        <v>3210</v>
      </c>
      <c r="D30" s="298">
        <v>1</v>
      </c>
      <c r="E30" s="301" t="s">
        <v>159</v>
      </c>
      <c r="F30" s="303">
        <v>42248</v>
      </c>
      <c r="G30" s="303">
        <v>42275</v>
      </c>
      <c r="H30" s="42">
        <v>20</v>
      </c>
      <c r="I30" s="259" t="s">
        <v>260</v>
      </c>
      <c r="J30" s="293" t="s">
        <v>303</v>
      </c>
      <c r="K30" s="293" t="s">
        <v>304</v>
      </c>
      <c r="L30" s="41" t="s">
        <v>305</v>
      </c>
      <c r="M30" s="293" t="s">
        <v>306</v>
      </c>
      <c r="N30" s="294">
        <v>30</v>
      </c>
      <c r="O30" s="295">
        <f>N30/8</f>
        <v>3.75</v>
      </c>
      <c r="P30" s="296">
        <f>120*N30</f>
        <v>3600</v>
      </c>
      <c r="Q30" s="289">
        <v>0</v>
      </c>
      <c r="R30" s="289">
        <v>100</v>
      </c>
      <c r="S30" s="289">
        <v>50</v>
      </c>
      <c r="T30" s="440">
        <v>0</v>
      </c>
      <c r="U30" s="289">
        <v>0</v>
      </c>
      <c r="V30" s="299">
        <f>SUM(Q30:U30)</f>
        <v>150</v>
      </c>
      <c r="W30" s="260"/>
      <c r="X30" s="302">
        <f t="shared" si="8"/>
        <v>3750</v>
      </c>
    </row>
    <row r="31" spans="1:24" ht="24.75" customHeight="1" x14ac:dyDescent="0.2">
      <c r="A31" s="289"/>
      <c r="B31" s="42"/>
      <c r="C31" s="42">
        <v>3220</v>
      </c>
      <c r="D31" s="298">
        <v>1</v>
      </c>
      <c r="E31" s="291" t="s">
        <v>307</v>
      </c>
      <c r="F31" s="303">
        <v>42276</v>
      </c>
      <c r="G31" s="303">
        <v>42296</v>
      </c>
      <c r="H31" s="42">
        <v>15</v>
      </c>
      <c r="I31" s="259" t="s">
        <v>263</v>
      </c>
      <c r="J31" s="293" t="s">
        <v>308</v>
      </c>
      <c r="K31" s="293" t="s">
        <v>309</v>
      </c>
      <c r="L31" s="41" t="s">
        <v>310</v>
      </c>
      <c r="M31" s="293" t="s">
        <v>311</v>
      </c>
      <c r="N31" s="294">
        <v>50</v>
      </c>
      <c r="O31" s="295">
        <f>N31/8</f>
        <v>6.25</v>
      </c>
      <c r="P31" s="296">
        <f>120*N31</f>
        <v>6000</v>
      </c>
      <c r="Q31" s="289">
        <v>0</v>
      </c>
      <c r="R31" s="289">
        <v>0</v>
      </c>
      <c r="S31" s="289">
        <v>200</v>
      </c>
      <c r="T31" s="440">
        <v>0</v>
      </c>
      <c r="U31" s="289">
        <v>0</v>
      </c>
      <c r="V31" s="299">
        <f>SUM(Q31:U31)</f>
        <v>200</v>
      </c>
      <c r="W31" s="260"/>
      <c r="X31" s="302">
        <f t="shared" si="8"/>
        <v>6200</v>
      </c>
    </row>
    <row r="32" spans="1:24" x14ac:dyDescent="0.2">
      <c r="A32" s="52"/>
      <c r="B32" s="307">
        <v>3300</v>
      </c>
      <c r="C32" s="307"/>
      <c r="D32" s="307">
        <v>0</v>
      </c>
      <c r="E32" s="324" t="s">
        <v>148</v>
      </c>
      <c r="F32" s="307"/>
      <c r="G32" s="307"/>
      <c r="H32" s="324"/>
      <c r="I32" s="325"/>
      <c r="J32" s="325"/>
      <c r="K32" s="325"/>
      <c r="L32" s="325"/>
      <c r="M32" s="325"/>
      <c r="N32" s="328">
        <f>N33+N34</f>
        <v>140</v>
      </c>
      <c r="O32" s="322">
        <f t="shared" ref="O32:V32" si="12">O33+O34</f>
        <v>17.5</v>
      </c>
      <c r="P32" s="306">
        <f t="shared" si="12"/>
        <v>16800</v>
      </c>
      <c r="Q32" s="322">
        <f t="shared" si="12"/>
        <v>0</v>
      </c>
      <c r="R32" s="322">
        <f t="shared" si="12"/>
        <v>50</v>
      </c>
      <c r="S32" s="322">
        <f t="shared" si="12"/>
        <v>150</v>
      </c>
      <c r="T32" s="443">
        <f t="shared" si="12"/>
        <v>0</v>
      </c>
      <c r="U32" s="322">
        <f t="shared" si="12"/>
        <v>300</v>
      </c>
      <c r="V32" s="309">
        <f t="shared" si="12"/>
        <v>500</v>
      </c>
      <c r="W32" s="326"/>
      <c r="X32" s="311">
        <f t="shared" si="8"/>
        <v>17300</v>
      </c>
    </row>
    <row r="33" spans="1:24" ht="25.5" customHeight="1" x14ac:dyDescent="0.2">
      <c r="A33" s="289"/>
      <c r="B33" s="42"/>
      <c r="C33" s="42">
        <v>3310</v>
      </c>
      <c r="D33" s="298">
        <v>1</v>
      </c>
      <c r="E33" s="301" t="s">
        <v>312</v>
      </c>
      <c r="F33" s="303">
        <v>42276</v>
      </c>
      <c r="G33" s="303">
        <v>42426</v>
      </c>
      <c r="H33" s="329">
        <v>109</v>
      </c>
      <c r="I33" s="259" t="s">
        <v>274</v>
      </c>
      <c r="J33" s="293" t="s">
        <v>313</v>
      </c>
      <c r="K33" s="259"/>
      <c r="L33" s="41" t="s">
        <v>314</v>
      </c>
      <c r="M33" s="293" t="s">
        <v>315</v>
      </c>
      <c r="N33" s="294">
        <v>100</v>
      </c>
      <c r="O33" s="295">
        <f>N33/8</f>
        <v>12.5</v>
      </c>
      <c r="P33" s="296">
        <f>120*N33</f>
        <v>12000</v>
      </c>
      <c r="Q33" s="289">
        <v>0</v>
      </c>
      <c r="R33" s="289">
        <v>0</v>
      </c>
      <c r="S33" s="289">
        <v>100</v>
      </c>
      <c r="T33" s="440">
        <v>0</v>
      </c>
      <c r="U33" s="289">
        <v>250</v>
      </c>
      <c r="V33" s="299">
        <f>SUM(Q33:U33)</f>
        <v>350</v>
      </c>
      <c r="W33" s="297" t="s">
        <v>316</v>
      </c>
      <c r="X33" s="302">
        <f t="shared" si="8"/>
        <v>12350</v>
      </c>
    </row>
    <row r="34" spans="1:24" ht="23.25" customHeight="1" x14ac:dyDescent="0.2">
      <c r="A34" s="289"/>
      <c r="B34" s="42"/>
      <c r="C34" s="42">
        <v>3320</v>
      </c>
      <c r="D34" s="298">
        <v>1</v>
      </c>
      <c r="E34" s="291" t="s">
        <v>317</v>
      </c>
      <c r="F34" s="303">
        <v>42276</v>
      </c>
      <c r="G34" s="303">
        <v>42367</v>
      </c>
      <c r="H34" s="42">
        <v>66</v>
      </c>
      <c r="I34" s="259" t="s">
        <v>274</v>
      </c>
      <c r="J34" s="293" t="s">
        <v>318</v>
      </c>
      <c r="K34" s="293" t="s">
        <v>319</v>
      </c>
      <c r="L34" s="41">
        <v>3310</v>
      </c>
      <c r="M34" s="293" t="s">
        <v>320</v>
      </c>
      <c r="N34" s="294">
        <v>40</v>
      </c>
      <c r="O34" s="295">
        <f>N34/8</f>
        <v>5</v>
      </c>
      <c r="P34" s="296">
        <f>120*N34</f>
        <v>4800</v>
      </c>
      <c r="Q34" s="289">
        <v>0</v>
      </c>
      <c r="R34" s="289">
        <v>50</v>
      </c>
      <c r="S34" s="289">
        <v>50</v>
      </c>
      <c r="T34" s="440"/>
      <c r="U34" s="289">
        <v>50</v>
      </c>
      <c r="V34" s="299">
        <f>SUM(Q34:U34)</f>
        <v>150</v>
      </c>
      <c r="W34" s="330" t="s">
        <v>321</v>
      </c>
      <c r="X34" s="302">
        <f t="shared" si="8"/>
        <v>4950</v>
      </c>
    </row>
    <row r="35" spans="1:24" x14ac:dyDescent="0.25">
      <c r="A35" s="286">
        <v>4000</v>
      </c>
      <c r="B35" s="286"/>
      <c r="C35" s="286"/>
      <c r="D35" s="286">
        <v>0</v>
      </c>
      <c r="E35" s="287" t="s">
        <v>140</v>
      </c>
      <c r="F35" s="331"/>
      <c r="G35" s="331"/>
      <c r="H35" s="331"/>
      <c r="I35" s="332"/>
      <c r="J35" s="332"/>
      <c r="K35" s="332"/>
      <c r="L35" s="332"/>
      <c r="M35" s="332"/>
      <c r="N35" s="333">
        <f>N36+N37+N42+N46+N50</f>
        <v>490</v>
      </c>
      <c r="O35" s="334"/>
      <c r="P35" s="286">
        <f t="shared" ref="P35:U35" si="13">P36+P37+P42+P46+P50</f>
        <v>58800</v>
      </c>
      <c r="Q35" s="286">
        <f t="shared" si="13"/>
        <v>76900</v>
      </c>
      <c r="R35" s="286">
        <f t="shared" si="13"/>
        <v>200</v>
      </c>
      <c r="S35" s="286">
        <f t="shared" si="13"/>
        <v>1600</v>
      </c>
      <c r="T35" s="286">
        <f t="shared" si="13"/>
        <v>210000</v>
      </c>
      <c r="U35" s="286">
        <f t="shared" si="13"/>
        <v>24000</v>
      </c>
      <c r="V35" s="286">
        <f>SUM(Q35:U35)</f>
        <v>312700</v>
      </c>
      <c r="W35" s="335"/>
      <c r="X35" s="286">
        <f t="shared" si="8"/>
        <v>371500</v>
      </c>
    </row>
    <row r="36" spans="1:24" ht="23.25" customHeight="1" x14ac:dyDescent="0.2">
      <c r="A36" s="289"/>
      <c r="B36" s="29">
        <v>4100</v>
      </c>
      <c r="C36" s="29"/>
      <c r="D36" s="29">
        <v>1</v>
      </c>
      <c r="E36" s="301" t="s">
        <v>149</v>
      </c>
      <c r="F36" s="336">
        <v>42444</v>
      </c>
      <c r="G36" s="336">
        <v>42772</v>
      </c>
      <c r="H36" s="42">
        <v>235</v>
      </c>
      <c r="I36" s="259" t="s">
        <v>322</v>
      </c>
      <c r="J36" s="293" t="s">
        <v>323</v>
      </c>
      <c r="K36" s="293" t="s">
        <v>324</v>
      </c>
      <c r="L36" s="41" t="s">
        <v>325</v>
      </c>
      <c r="M36" s="291" t="s">
        <v>326</v>
      </c>
      <c r="N36" s="337">
        <v>100</v>
      </c>
      <c r="O36" s="289">
        <f>N36/8</f>
        <v>12.5</v>
      </c>
      <c r="P36" s="338">
        <f>120*N36</f>
        <v>12000</v>
      </c>
      <c r="Q36" s="42">
        <v>2000</v>
      </c>
      <c r="R36" s="42">
        <v>0</v>
      </c>
      <c r="S36" s="42">
        <v>400</v>
      </c>
      <c r="T36" s="445">
        <v>0</v>
      </c>
      <c r="U36" s="42">
        <v>0</v>
      </c>
      <c r="V36" s="339">
        <f>SUM(Q36:U36)</f>
        <v>2400</v>
      </c>
      <c r="W36" s="340"/>
      <c r="X36" s="318">
        <f t="shared" si="8"/>
        <v>14400</v>
      </c>
    </row>
    <row r="37" spans="1:24" ht="24" customHeight="1" x14ac:dyDescent="0.2">
      <c r="A37" s="341"/>
      <c r="B37" s="206">
        <v>4200</v>
      </c>
      <c r="C37" s="206"/>
      <c r="D37" s="206">
        <v>0</v>
      </c>
      <c r="E37" s="342" t="s">
        <v>327</v>
      </c>
      <c r="F37" s="343"/>
      <c r="G37" s="343"/>
      <c r="H37" s="343"/>
      <c r="I37" s="344"/>
      <c r="J37" s="342"/>
      <c r="K37" s="342"/>
      <c r="L37" s="345"/>
      <c r="M37" s="342"/>
      <c r="N37" s="306">
        <f>N38+N39+N40+N41</f>
        <v>160</v>
      </c>
      <c r="O37" s="206">
        <f t="shared" ref="O37:V37" si="14">O38+O39+O40+O41</f>
        <v>20</v>
      </c>
      <c r="P37" s="308">
        <f t="shared" si="14"/>
        <v>19200</v>
      </c>
      <c r="Q37" s="206">
        <f t="shared" si="14"/>
        <v>40000</v>
      </c>
      <c r="R37" s="206">
        <f t="shared" si="14"/>
        <v>0</v>
      </c>
      <c r="S37" s="206">
        <f t="shared" si="14"/>
        <v>650</v>
      </c>
      <c r="T37" s="206">
        <f t="shared" si="14"/>
        <v>180000</v>
      </c>
      <c r="U37" s="206">
        <f t="shared" si="14"/>
        <v>0</v>
      </c>
      <c r="V37" s="309">
        <f t="shared" si="14"/>
        <v>220650</v>
      </c>
      <c r="W37" s="346"/>
      <c r="X37" s="311">
        <f t="shared" si="8"/>
        <v>239850</v>
      </c>
    </row>
    <row r="38" spans="1:24" ht="27.75" customHeight="1" x14ac:dyDescent="0.2">
      <c r="A38" s="289"/>
      <c r="B38" s="42"/>
      <c r="C38" s="42">
        <v>4210</v>
      </c>
      <c r="D38" s="298">
        <v>1</v>
      </c>
      <c r="E38" s="301" t="s">
        <v>161</v>
      </c>
      <c r="F38" s="303">
        <v>42444</v>
      </c>
      <c r="G38" s="303">
        <v>42485</v>
      </c>
      <c r="H38" s="42">
        <v>30</v>
      </c>
      <c r="I38" s="259" t="s">
        <v>322</v>
      </c>
      <c r="J38" s="293" t="s">
        <v>328</v>
      </c>
      <c r="K38" s="293" t="s">
        <v>329</v>
      </c>
      <c r="L38" s="41" t="s">
        <v>330</v>
      </c>
      <c r="M38" s="293" t="s">
        <v>331</v>
      </c>
      <c r="N38" s="294">
        <v>50</v>
      </c>
      <c r="O38" s="347">
        <f t="shared" ref="O38:O49" si="15">N38/8</f>
        <v>6.25</v>
      </c>
      <c r="P38" s="296">
        <f>120*N38</f>
        <v>6000</v>
      </c>
      <c r="Q38" s="42">
        <v>5000</v>
      </c>
      <c r="R38" s="42">
        <v>0</v>
      </c>
      <c r="S38" s="42">
        <v>200</v>
      </c>
      <c r="T38" s="440">
        <v>90000</v>
      </c>
      <c r="U38" s="41">
        <v>0</v>
      </c>
      <c r="V38" s="299">
        <f t="shared" ref="V38:V62" si="16">SUM(Q38:U38)</f>
        <v>95200</v>
      </c>
      <c r="W38" s="321" t="s">
        <v>332</v>
      </c>
      <c r="X38" s="302">
        <f t="shared" si="8"/>
        <v>101200</v>
      </c>
    </row>
    <row r="39" spans="1:24" ht="24" customHeight="1" x14ac:dyDescent="0.2">
      <c r="A39" s="289"/>
      <c r="B39" s="42"/>
      <c r="C39" s="42">
        <v>4220</v>
      </c>
      <c r="D39" s="298">
        <v>1</v>
      </c>
      <c r="E39" s="301" t="s">
        <v>333</v>
      </c>
      <c r="F39" s="303">
        <v>42494</v>
      </c>
      <c r="G39" s="303">
        <v>42573</v>
      </c>
      <c r="H39" s="42">
        <v>56</v>
      </c>
      <c r="I39" s="259" t="s">
        <v>322</v>
      </c>
      <c r="J39" s="293" t="s">
        <v>334</v>
      </c>
      <c r="K39" s="293" t="s">
        <v>335</v>
      </c>
      <c r="L39" s="41" t="s">
        <v>330</v>
      </c>
      <c r="M39" s="293" t="s">
        <v>336</v>
      </c>
      <c r="N39" s="294">
        <v>50</v>
      </c>
      <c r="O39" s="295">
        <f t="shared" si="15"/>
        <v>6.25</v>
      </c>
      <c r="P39" s="296">
        <f>120*N39</f>
        <v>6000</v>
      </c>
      <c r="Q39" s="289">
        <v>10000</v>
      </c>
      <c r="R39" s="289">
        <v>0</v>
      </c>
      <c r="S39" s="289">
        <v>200</v>
      </c>
      <c r="T39" s="440">
        <v>40000</v>
      </c>
      <c r="U39" s="289">
        <v>0</v>
      </c>
      <c r="V39" s="299">
        <f t="shared" si="16"/>
        <v>50200</v>
      </c>
      <c r="W39" s="348" t="s">
        <v>337</v>
      </c>
      <c r="X39" s="302">
        <f t="shared" si="8"/>
        <v>56200</v>
      </c>
    </row>
    <row r="40" spans="1:24" ht="26.25" customHeight="1" x14ac:dyDescent="0.2">
      <c r="A40" s="289"/>
      <c r="B40" s="42"/>
      <c r="C40" s="42">
        <v>4230</v>
      </c>
      <c r="D40" s="298">
        <v>1</v>
      </c>
      <c r="E40" s="301" t="s">
        <v>179</v>
      </c>
      <c r="F40" s="303">
        <v>42522</v>
      </c>
      <c r="G40" s="303">
        <v>42605</v>
      </c>
      <c r="H40" s="42">
        <v>60</v>
      </c>
      <c r="I40" s="259" t="s">
        <v>322</v>
      </c>
      <c r="J40" s="291" t="s">
        <v>338</v>
      </c>
      <c r="K40" s="291" t="s">
        <v>339</v>
      </c>
      <c r="L40" s="41" t="s">
        <v>330</v>
      </c>
      <c r="M40" s="291" t="s">
        <v>340</v>
      </c>
      <c r="N40" s="294">
        <v>30</v>
      </c>
      <c r="O40" s="295">
        <f t="shared" si="15"/>
        <v>3.75</v>
      </c>
      <c r="P40" s="296">
        <f>120*N40</f>
        <v>3600</v>
      </c>
      <c r="Q40" s="289">
        <v>5000</v>
      </c>
      <c r="R40" s="289">
        <v>0</v>
      </c>
      <c r="S40" s="289">
        <v>200</v>
      </c>
      <c r="T40" s="440">
        <v>30000</v>
      </c>
      <c r="U40" s="289"/>
      <c r="V40" s="299">
        <f t="shared" si="16"/>
        <v>35200</v>
      </c>
      <c r="W40" s="321" t="s">
        <v>341</v>
      </c>
      <c r="X40" s="302">
        <f t="shared" si="8"/>
        <v>38800</v>
      </c>
    </row>
    <row r="41" spans="1:24" ht="24" customHeight="1" x14ac:dyDescent="0.2">
      <c r="A41" s="289"/>
      <c r="B41" s="42"/>
      <c r="C41" s="42">
        <v>4240</v>
      </c>
      <c r="D41" s="298">
        <v>1</v>
      </c>
      <c r="E41" s="301" t="s">
        <v>185</v>
      </c>
      <c r="F41" s="349">
        <v>42606</v>
      </c>
      <c r="G41" s="303">
        <v>42668</v>
      </c>
      <c r="H41" s="42">
        <v>45</v>
      </c>
      <c r="I41" s="259" t="s">
        <v>322</v>
      </c>
      <c r="J41" s="293" t="s">
        <v>342</v>
      </c>
      <c r="K41" s="293"/>
      <c r="L41" s="41"/>
      <c r="M41" s="293" t="s">
        <v>343</v>
      </c>
      <c r="N41" s="294">
        <v>30</v>
      </c>
      <c r="O41" s="295">
        <f t="shared" si="15"/>
        <v>3.75</v>
      </c>
      <c r="P41" s="296">
        <f>120*N41</f>
        <v>3600</v>
      </c>
      <c r="Q41" s="289">
        <v>20000</v>
      </c>
      <c r="R41" s="289">
        <v>0</v>
      </c>
      <c r="S41" s="289">
        <v>50</v>
      </c>
      <c r="T41" s="440">
        <v>20000</v>
      </c>
      <c r="U41" s="289">
        <v>0</v>
      </c>
      <c r="V41" s="299">
        <f t="shared" si="16"/>
        <v>40050</v>
      </c>
      <c r="W41" s="321" t="s">
        <v>344</v>
      </c>
      <c r="X41" s="302">
        <f t="shared" si="8"/>
        <v>43650</v>
      </c>
    </row>
    <row r="42" spans="1:24" x14ac:dyDescent="0.2">
      <c r="A42" s="261"/>
      <c r="B42" s="322">
        <v>4300</v>
      </c>
      <c r="C42" s="322"/>
      <c r="D42" s="322">
        <v>0</v>
      </c>
      <c r="E42" s="325" t="s">
        <v>151</v>
      </c>
      <c r="F42" s="322"/>
      <c r="G42" s="322"/>
      <c r="H42" s="325"/>
      <c r="I42" s="350"/>
      <c r="J42" s="350"/>
      <c r="K42" s="350"/>
      <c r="L42" s="258"/>
      <c r="M42" s="350"/>
      <c r="N42" s="306">
        <f>N43+N44+N45</f>
        <v>70</v>
      </c>
      <c r="O42" s="322">
        <f t="shared" ref="O42:U42" si="17">O43+O44+O45</f>
        <v>8.75</v>
      </c>
      <c r="P42" s="308">
        <f t="shared" si="17"/>
        <v>8400</v>
      </c>
      <c r="Q42" s="322">
        <f t="shared" si="17"/>
        <v>14000</v>
      </c>
      <c r="R42" s="322">
        <f t="shared" si="17"/>
        <v>0</v>
      </c>
      <c r="S42" s="322">
        <f t="shared" si="17"/>
        <v>150</v>
      </c>
      <c r="T42" s="444">
        <f t="shared" si="17"/>
        <v>19000</v>
      </c>
      <c r="U42" s="322">
        <f t="shared" si="17"/>
        <v>0</v>
      </c>
      <c r="V42" s="339">
        <f t="shared" si="16"/>
        <v>33150</v>
      </c>
      <c r="W42" s="258"/>
      <c r="X42" s="311">
        <f t="shared" si="8"/>
        <v>41550</v>
      </c>
    </row>
    <row r="43" spans="1:24" ht="27.75" customHeight="1" x14ac:dyDescent="0.2">
      <c r="A43" s="289"/>
      <c r="B43" s="289"/>
      <c r="C43" s="289">
        <v>4310</v>
      </c>
      <c r="D43" s="298">
        <v>1</v>
      </c>
      <c r="E43" s="259" t="s">
        <v>162</v>
      </c>
      <c r="F43" s="303">
        <v>42655</v>
      </c>
      <c r="G43" s="303">
        <v>42696</v>
      </c>
      <c r="H43" s="42">
        <v>30</v>
      </c>
      <c r="I43" s="259" t="s">
        <v>322</v>
      </c>
      <c r="J43" s="293" t="s">
        <v>345</v>
      </c>
      <c r="K43" s="293" t="s">
        <v>346</v>
      </c>
      <c r="L43" s="41" t="s">
        <v>330</v>
      </c>
      <c r="M43" s="293" t="s">
        <v>347</v>
      </c>
      <c r="N43" s="351">
        <v>20</v>
      </c>
      <c r="O43" s="295">
        <f t="shared" si="15"/>
        <v>2.5</v>
      </c>
      <c r="P43" s="296">
        <f>120*N43</f>
        <v>2400</v>
      </c>
      <c r="Q43" s="289">
        <v>4000</v>
      </c>
      <c r="R43" s="289">
        <v>0</v>
      </c>
      <c r="S43" s="289">
        <v>50</v>
      </c>
      <c r="T43" s="440">
        <v>10000</v>
      </c>
      <c r="U43" s="289">
        <v>0</v>
      </c>
      <c r="V43" s="299">
        <f t="shared" si="16"/>
        <v>14050</v>
      </c>
      <c r="W43" s="348" t="s">
        <v>348</v>
      </c>
      <c r="X43" s="302">
        <f t="shared" si="8"/>
        <v>16450</v>
      </c>
    </row>
    <row r="44" spans="1:24" ht="21.75" customHeight="1" x14ac:dyDescent="0.2">
      <c r="A44" s="289"/>
      <c r="B44" s="29"/>
      <c r="C44" s="42">
        <v>4320</v>
      </c>
      <c r="D44" s="298">
        <v>1</v>
      </c>
      <c r="E44" s="301" t="s">
        <v>173</v>
      </c>
      <c r="F44" s="303">
        <v>42655</v>
      </c>
      <c r="G44" s="303">
        <v>42682</v>
      </c>
      <c r="H44" s="42">
        <v>20</v>
      </c>
      <c r="I44" s="259" t="s">
        <v>322</v>
      </c>
      <c r="J44" s="293" t="s">
        <v>349</v>
      </c>
      <c r="K44" s="293" t="s">
        <v>346</v>
      </c>
      <c r="L44" s="41" t="s">
        <v>330</v>
      </c>
      <c r="M44" s="259" t="s">
        <v>173</v>
      </c>
      <c r="N44" s="351">
        <v>40</v>
      </c>
      <c r="O44" s="295">
        <f t="shared" si="15"/>
        <v>5</v>
      </c>
      <c r="P44" s="296">
        <f>120*N44</f>
        <v>4800</v>
      </c>
      <c r="Q44" s="289">
        <v>5000</v>
      </c>
      <c r="R44" s="289">
        <v>0</v>
      </c>
      <c r="S44" s="289">
        <v>50</v>
      </c>
      <c r="T44" s="440">
        <v>5000</v>
      </c>
      <c r="U44" s="289">
        <v>0</v>
      </c>
      <c r="V44" s="299">
        <f t="shared" si="16"/>
        <v>10050</v>
      </c>
      <c r="W44" s="321" t="s">
        <v>350</v>
      </c>
      <c r="X44" s="302">
        <f t="shared" si="8"/>
        <v>14850</v>
      </c>
    </row>
    <row r="45" spans="1:24" ht="24.75" customHeight="1" x14ac:dyDescent="0.2">
      <c r="A45" s="289"/>
      <c r="B45" s="29"/>
      <c r="C45" s="42">
        <v>4330</v>
      </c>
      <c r="D45" s="298">
        <v>1</v>
      </c>
      <c r="E45" s="291" t="s">
        <v>351</v>
      </c>
      <c r="F45" s="303">
        <v>42655</v>
      </c>
      <c r="G45" s="303">
        <v>42684</v>
      </c>
      <c r="H45" s="42">
        <v>22</v>
      </c>
      <c r="I45" s="259" t="s">
        <v>322</v>
      </c>
      <c r="J45" s="293" t="s">
        <v>349</v>
      </c>
      <c r="K45" s="293" t="s">
        <v>346</v>
      </c>
      <c r="L45" s="41" t="s">
        <v>325</v>
      </c>
      <c r="M45" s="293" t="s">
        <v>352</v>
      </c>
      <c r="N45" s="351">
        <v>10</v>
      </c>
      <c r="O45" s="295">
        <f t="shared" si="15"/>
        <v>1.25</v>
      </c>
      <c r="P45" s="296">
        <f>120*N45</f>
        <v>1200</v>
      </c>
      <c r="Q45" s="289">
        <v>5000</v>
      </c>
      <c r="R45" s="289">
        <v>0</v>
      </c>
      <c r="S45" s="289">
        <v>50</v>
      </c>
      <c r="T45" s="440">
        <v>4000</v>
      </c>
      <c r="U45" s="289">
        <v>0</v>
      </c>
      <c r="V45" s="299">
        <f t="shared" si="16"/>
        <v>9050</v>
      </c>
      <c r="W45" s="321" t="s">
        <v>353</v>
      </c>
      <c r="X45" s="302">
        <f t="shared" si="8"/>
        <v>10250</v>
      </c>
    </row>
    <row r="46" spans="1:24" x14ac:dyDescent="0.2">
      <c r="A46" s="322"/>
      <c r="B46" s="307">
        <v>4400</v>
      </c>
      <c r="C46" s="307"/>
      <c r="D46" s="307">
        <v>0</v>
      </c>
      <c r="E46" s="324" t="s">
        <v>152</v>
      </c>
      <c r="F46" s="261"/>
      <c r="G46" s="307"/>
      <c r="H46" s="324"/>
      <c r="I46" s="325"/>
      <c r="J46" s="325"/>
      <c r="K46" s="325"/>
      <c r="L46" s="322"/>
      <c r="M46" s="325"/>
      <c r="N46" s="306">
        <f>N47+N48+N49</f>
        <v>40</v>
      </c>
      <c r="O46" s="322">
        <f t="shared" ref="O46:T46" si="18">O47+O48+O49</f>
        <v>5</v>
      </c>
      <c r="P46" s="308">
        <f t="shared" si="18"/>
        <v>4800</v>
      </c>
      <c r="Q46" s="322">
        <f t="shared" si="18"/>
        <v>20900</v>
      </c>
      <c r="R46" s="322">
        <f t="shared" si="18"/>
        <v>0</v>
      </c>
      <c r="S46" s="322">
        <f t="shared" si="18"/>
        <v>300</v>
      </c>
      <c r="T46" s="444">
        <f t="shared" si="18"/>
        <v>6000</v>
      </c>
      <c r="U46" s="322">
        <f>U47+U48+T49</f>
        <v>18000</v>
      </c>
      <c r="V46" s="309">
        <f t="shared" si="16"/>
        <v>45200</v>
      </c>
      <c r="W46" s="322"/>
      <c r="X46" s="311">
        <f t="shared" si="8"/>
        <v>50000</v>
      </c>
    </row>
    <row r="47" spans="1:24" ht="24" customHeight="1" x14ac:dyDescent="0.2">
      <c r="A47" s="289"/>
      <c r="B47" s="29"/>
      <c r="C47" s="42">
        <v>4410</v>
      </c>
      <c r="D47" s="298">
        <v>1</v>
      </c>
      <c r="E47" s="291" t="s">
        <v>354</v>
      </c>
      <c r="F47" s="303">
        <v>42444</v>
      </c>
      <c r="G47" s="303">
        <v>42555</v>
      </c>
      <c r="H47" s="42">
        <v>80</v>
      </c>
      <c r="I47" s="259" t="s">
        <v>322</v>
      </c>
      <c r="J47" s="293" t="s">
        <v>355</v>
      </c>
      <c r="K47" s="293" t="s">
        <v>346</v>
      </c>
      <c r="L47" s="41" t="s">
        <v>330</v>
      </c>
      <c r="M47" s="41" t="s">
        <v>356</v>
      </c>
      <c r="N47" s="351">
        <v>20</v>
      </c>
      <c r="O47" s="295">
        <f t="shared" si="15"/>
        <v>2.5</v>
      </c>
      <c r="P47" s="296">
        <f>120*N47</f>
        <v>2400</v>
      </c>
      <c r="Q47" s="289">
        <v>20000</v>
      </c>
      <c r="R47" s="289">
        <v>0</v>
      </c>
      <c r="S47" s="289">
        <v>100</v>
      </c>
      <c r="T47" s="440">
        <v>1000</v>
      </c>
      <c r="U47" s="289">
        <v>10000</v>
      </c>
      <c r="V47" s="299">
        <f t="shared" si="16"/>
        <v>31100</v>
      </c>
      <c r="W47" s="321" t="s">
        <v>357</v>
      </c>
      <c r="X47" s="302">
        <f t="shared" si="8"/>
        <v>33500</v>
      </c>
    </row>
    <row r="48" spans="1:24" ht="21" customHeight="1" x14ac:dyDescent="0.2">
      <c r="A48" s="289"/>
      <c r="B48" s="29"/>
      <c r="C48" s="42">
        <v>4420</v>
      </c>
      <c r="D48" s="298">
        <v>1</v>
      </c>
      <c r="E48" s="301" t="s">
        <v>174</v>
      </c>
      <c r="F48" s="303">
        <v>42444</v>
      </c>
      <c r="G48" s="303">
        <v>42654</v>
      </c>
      <c r="H48" s="42">
        <v>151</v>
      </c>
      <c r="I48" s="259" t="s">
        <v>322</v>
      </c>
      <c r="J48" s="293" t="s">
        <v>358</v>
      </c>
      <c r="K48" s="293" t="s">
        <v>346</v>
      </c>
      <c r="L48" s="41" t="s">
        <v>330</v>
      </c>
      <c r="M48" s="41" t="s">
        <v>359</v>
      </c>
      <c r="N48" s="351">
        <v>10</v>
      </c>
      <c r="O48" s="295">
        <f t="shared" si="15"/>
        <v>1.25</v>
      </c>
      <c r="P48" s="296">
        <f>120*N48</f>
        <v>1200</v>
      </c>
      <c r="Q48" s="289">
        <v>400</v>
      </c>
      <c r="R48" s="289">
        <v>0</v>
      </c>
      <c r="S48" s="289">
        <v>100</v>
      </c>
      <c r="T48" s="440">
        <v>1000</v>
      </c>
      <c r="U48" s="289">
        <v>4000</v>
      </c>
      <c r="V48" s="299">
        <f t="shared" si="16"/>
        <v>5500</v>
      </c>
      <c r="W48" s="321" t="s">
        <v>360</v>
      </c>
      <c r="X48" s="302">
        <f t="shared" si="8"/>
        <v>6700</v>
      </c>
    </row>
    <row r="49" spans="1:24" ht="24.75" customHeight="1" x14ac:dyDescent="0.2">
      <c r="A49" s="289"/>
      <c r="B49" s="29"/>
      <c r="C49" s="42">
        <v>4430</v>
      </c>
      <c r="D49" s="298">
        <v>1</v>
      </c>
      <c r="E49" s="291" t="s">
        <v>361</v>
      </c>
      <c r="F49" s="303">
        <v>42444</v>
      </c>
      <c r="G49" s="303">
        <v>42654</v>
      </c>
      <c r="H49" s="42">
        <v>151</v>
      </c>
      <c r="I49" s="259" t="s">
        <v>322</v>
      </c>
      <c r="J49" s="293" t="s">
        <v>362</v>
      </c>
      <c r="K49" s="293" t="s">
        <v>346</v>
      </c>
      <c r="L49" s="41" t="s">
        <v>330</v>
      </c>
      <c r="M49" s="41" t="s">
        <v>363</v>
      </c>
      <c r="N49" s="351">
        <v>10</v>
      </c>
      <c r="O49" s="295">
        <f t="shared" si="15"/>
        <v>1.25</v>
      </c>
      <c r="P49" s="296">
        <f>120*N49</f>
        <v>1200</v>
      </c>
      <c r="Q49" s="289">
        <v>500</v>
      </c>
      <c r="R49" s="289">
        <v>0</v>
      </c>
      <c r="S49" s="289">
        <v>100</v>
      </c>
      <c r="T49" s="440">
        <v>4000</v>
      </c>
      <c r="U49" s="271">
        <v>0</v>
      </c>
      <c r="V49" s="299">
        <f t="shared" si="16"/>
        <v>4600</v>
      </c>
      <c r="W49" s="321" t="s">
        <v>364</v>
      </c>
      <c r="X49" s="302">
        <f t="shared" si="8"/>
        <v>5800</v>
      </c>
    </row>
    <row r="50" spans="1:24" x14ac:dyDescent="0.2">
      <c r="A50" s="322"/>
      <c r="B50" s="307">
        <v>4500</v>
      </c>
      <c r="C50" s="307"/>
      <c r="D50" s="307">
        <v>0</v>
      </c>
      <c r="E50" s="324" t="s">
        <v>119</v>
      </c>
      <c r="F50" s="324"/>
      <c r="G50" s="324"/>
      <c r="H50" s="324"/>
      <c r="I50" s="325"/>
      <c r="J50" s="325"/>
      <c r="K50" s="325"/>
      <c r="L50" s="322"/>
      <c r="M50" s="322"/>
      <c r="N50" s="306">
        <f>N51+N52</f>
        <v>120</v>
      </c>
      <c r="O50" s="352"/>
      <c r="P50" s="308">
        <f t="shared" ref="P50:U50" si="19">P51+P52</f>
        <v>14400</v>
      </c>
      <c r="Q50" s="322">
        <f t="shared" si="19"/>
        <v>0</v>
      </c>
      <c r="R50" s="322">
        <f t="shared" si="19"/>
        <v>200</v>
      </c>
      <c r="S50" s="322">
        <f t="shared" si="19"/>
        <v>100</v>
      </c>
      <c r="T50" s="444">
        <f t="shared" si="19"/>
        <v>5000</v>
      </c>
      <c r="U50" s="322">
        <f t="shared" si="19"/>
        <v>6000</v>
      </c>
      <c r="V50" s="339">
        <f t="shared" si="16"/>
        <v>11300</v>
      </c>
      <c r="W50" s="327"/>
      <c r="X50" s="318">
        <f t="shared" si="8"/>
        <v>25700</v>
      </c>
    </row>
    <row r="51" spans="1:24" ht="24.75" customHeight="1" x14ac:dyDescent="0.2">
      <c r="A51" s="289"/>
      <c r="B51" s="29"/>
      <c r="C51" s="42">
        <v>4510</v>
      </c>
      <c r="D51" s="298">
        <v>1</v>
      </c>
      <c r="E51" s="301" t="s">
        <v>365</v>
      </c>
      <c r="F51" s="336">
        <v>42614</v>
      </c>
      <c r="G51" s="336">
        <v>42674</v>
      </c>
      <c r="H51" s="42">
        <v>43</v>
      </c>
      <c r="I51" s="259" t="s">
        <v>263</v>
      </c>
      <c r="J51" s="259"/>
      <c r="K51" s="293" t="s">
        <v>366</v>
      </c>
      <c r="L51" s="289">
        <v>3220</v>
      </c>
      <c r="M51" s="41" t="s">
        <v>367</v>
      </c>
      <c r="N51" s="294">
        <v>100</v>
      </c>
      <c r="O51" s="295">
        <f>N51/8</f>
        <v>12.5</v>
      </c>
      <c r="P51" s="296">
        <f>120*N51</f>
        <v>12000</v>
      </c>
      <c r="Q51" s="289">
        <v>0</v>
      </c>
      <c r="R51" s="289">
        <v>200</v>
      </c>
      <c r="S51" s="289">
        <v>50</v>
      </c>
      <c r="T51" s="440">
        <v>0</v>
      </c>
      <c r="U51" s="289">
        <v>5000</v>
      </c>
      <c r="V51" s="299">
        <f t="shared" si="16"/>
        <v>5250</v>
      </c>
      <c r="W51" s="321" t="s">
        <v>368</v>
      </c>
      <c r="X51" s="302">
        <f t="shared" si="8"/>
        <v>17250</v>
      </c>
    </row>
    <row r="52" spans="1:24" ht="27" customHeight="1" x14ac:dyDescent="0.2">
      <c r="A52" s="289"/>
      <c r="B52" s="29"/>
      <c r="C52" s="42">
        <v>4520</v>
      </c>
      <c r="D52" s="298">
        <v>1</v>
      </c>
      <c r="E52" s="301" t="s">
        <v>175</v>
      </c>
      <c r="F52" s="336">
        <v>42668</v>
      </c>
      <c r="G52" s="336">
        <v>42772</v>
      </c>
      <c r="H52" s="42">
        <v>75</v>
      </c>
      <c r="I52" s="259" t="s">
        <v>260</v>
      </c>
      <c r="J52" s="293" t="s">
        <v>369</v>
      </c>
      <c r="K52" s="293" t="s">
        <v>370</v>
      </c>
      <c r="L52" s="42">
        <v>3220</v>
      </c>
      <c r="M52" s="289" t="s">
        <v>371</v>
      </c>
      <c r="N52" s="294">
        <v>20</v>
      </c>
      <c r="O52" s="295">
        <f>N52/8</f>
        <v>2.5</v>
      </c>
      <c r="P52" s="296">
        <f>120*N52</f>
        <v>2400</v>
      </c>
      <c r="Q52" s="289">
        <v>0</v>
      </c>
      <c r="R52" s="289">
        <v>0</v>
      </c>
      <c r="S52" s="289">
        <v>50</v>
      </c>
      <c r="T52" s="440">
        <v>5000</v>
      </c>
      <c r="U52" s="289">
        <v>1000</v>
      </c>
      <c r="V52" s="299">
        <f t="shared" si="16"/>
        <v>6050</v>
      </c>
      <c r="W52" s="321" t="s">
        <v>372</v>
      </c>
      <c r="X52" s="302">
        <f t="shared" si="8"/>
        <v>8450</v>
      </c>
    </row>
    <row r="53" spans="1:24" x14ac:dyDescent="0.25">
      <c r="A53" s="286">
        <v>5000</v>
      </c>
      <c r="B53" s="286"/>
      <c r="C53" s="286"/>
      <c r="D53" s="286">
        <v>0</v>
      </c>
      <c r="E53" s="287" t="s">
        <v>141</v>
      </c>
      <c r="F53" s="287"/>
      <c r="G53" s="287"/>
      <c r="H53" s="287"/>
      <c r="I53" s="332"/>
      <c r="J53" s="332"/>
      <c r="K53" s="332"/>
      <c r="L53" s="353"/>
      <c r="M53" s="353"/>
      <c r="N53" s="286">
        <f>N54+N55+N56+N57</f>
        <v>166</v>
      </c>
      <c r="O53" s="286">
        <f t="shared" ref="O53:U53" si="20">O54+O55+O56+O57</f>
        <v>20.75</v>
      </c>
      <c r="P53" s="286">
        <f t="shared" si="20"/>
        <v>19920</v>
      </c>
      <c r="Q53" s="286">
        <f t="shared" si="20"/>
        <v>1000</v>
      </c>
      <c r="R53" s="286">
        <f t="shared" si="20"/>
        <v>150</v>
      </c>
      <c r="S53" s="286">
        <f t="shared" si="20"/>
        <v>120</v>
      </c>
      <c r="T53" s="286">
        <f t="shared" si="20"/>
        <v>500</v>
      </c>
      <c r="U53" s="286">
        <f t="shared" si="20"/>
        <v>0</v>
      </c>
      <c r="V53" s="286">
        <f t="shared" si="16"/>
        <v>1770</v>
      </c>
      <c r="W53" s="335"/>
      <c r="X53" s="354">
        <f t="shared" si="8"/>
        <v>21690</v>
      </c>
    </row>
    <row r="54" spans="1:24" ht="25.5" customHeight="1" x14ac:dyDescent="0.2">
      <c r="A54" s="289"/>
      <c r="B54" s="42">
        <v>5100</v>
      </c>
      <c r="C54" s="289"/>
      <c r="D54" s="298">
        <v>1</v>
      </c>
      <c r="E54" s="291" t="s">
        <v>373</v>
      </c>
      <c r="F54" s="303">
        <v>42675</v>
      </c>
      <c r="G54" s="303">
        <v>42702</v>
      </c>
      <c r="H54" s="42">
        <v>20</v>
      </c>
      <c r="I54" s="259" t="s">
        <v>274</v>
      </c>
      <c r="J54" s="293" t="s">
        <v>374</v>
      </c>
      <c r="K54" s="293" t="s">
        <v>375</v>
      </c>
      <c r="L54" s="289"/>
      <c r="M54" s="41" t="s">
        <v>376</v>
      </c>
      <c r="N54" s="351">
        <v>50</v>
      </c>
      <c r="O54" s="295">
        <f>N54/8</f>
        <v>6.25</v>
      </c>
      <c r="P54" s="296">
        <f>120*N54</f>
        <v>6000</v>
      </c>
      <c r="Q54" s="289">
        <v>0</v>
      </c>
      <c r="R54" s="289">
        <v>50</v>
      </c>
      <c r="S54" s="289">
        <v>50</v>
      </c>
      <c r="T54" s="440">
        <v>0</v>
      </c>
      <c r="U54" s="289">
        <v>0</v>
      </c>
      <c r="V54" s="299">
        <f t="shared" si="16"/>
        <v>100</v>
      </c>
      <c r="W54" s="320"/>
      <c r="X54" s="302">
        <f t="shared" si="8"/>
        <v>6100</v>
      </c>
    </row>
    <row r="55" spans="1:24" ht="25.5" customHeight="1" x14ac:dyDescent="0.2">
      <c r="A55" s="289"/>
      <c r="B55" s="42">
        <v>5200</v>
      </c>
      <c r="C55" s="289"/>
      <c r="D55" s="298">
        <v>1</v>
      </c>
      <c r="E55" s="291" t="s">
        <v>377</v>
      </c>
      <c r="F55" s="303">
        <v>42691</v>
      </c>
      <c r="G55" s="303">
        <v>42704</v>
      </c>
      <c r="H55" s="42">
        <v>10</v>
      </c>
      <c r="I55" s="259" t="s">
        <v>274</v>
      </c>
      <c r="J55" s="293" t="s">
        <v>378</v>
      </c>
      <c r="K55" s="293" t="s">
        <v>379</v>
      </c>
      <c r="L55" s="289">
        <v>4410</v>
      </c>
      <c r="M55" s="41" t="s">
        <v>380</v>
      </c>
      <c r="N55" s="351">
        <v>60</v>
      </c>
      <c r="O55" s="295">
        <f>N55/8</f>
        <v>7.5</v>
      </c>
      <c r="P55" s="296">
        <f>120*N55</f>
        <v>7200</v>
      </c>
      <c r="Q55" s="289">
        <v>0</v>
      </c>
      <c r="R55" s="289">
        <v>50</v>
      </c>
      <c r="S55" s="289">
        <v>20</v>
      </c>
      <c r="T55" s="440">
        <v>0</v>
      </c>
      <c r="U55" s="289">
        <v>0</v>
      </c>
      <c r="V55" s="299">
        <f t="shared" si="16"/>
        <v>70</v>
      </c>
      <c r="W55" s="320"/>
      <c r="X55" s="302">
        <f t="shared" si="8"/>
        <v>7270</v>
      </c>
    </row>
    <row r="56" spans="1:24" ht="26.25" customHeight="1" x14ac:dyDescent="0.2">
      <c r="A56" s="289"/>
      <c r="B56" s="42">
        <v>5300</v>
      </c>
      <c r="C56" s="289"/>
      <c r="D56" s="298">
        <v>1</v>
      </c>
      <c r="E56" s="301" t="s">
        <v>381</v>
      </c>
      <c r="F56" s="303">
        <v>42705</v>
      </c>
      <c r="G56" s="303">
        <v>42766</v>
      </c>
      <c r="H56" s="42">
        <v>44</v>
      </c>
      <c r="I56" s="259" t="s">
        <v>322</v>
      </c>
      <c r="J56" s="293" t="s">
        <v>382</v>
      </c>
      <c r="K56" s="293" t="s">
        <v>383</v>
      </c>
      <c r="L56" s="289"/>
      <c r="M56" s="41" t="s">
        <v>384</v>
      </c>
      <c r="N56" s="351">
        <v>40</v>
      </c>
      <c r="O56" s="295">
        <f>N56/8</f>
        <v>5</v>
      </c>
      <c r="P56" s="296">
        <f>120*N56</f>
        <v>4800</v>
      </c>
      <c r="Q56" s="289">
        <v>1000</v>
      </c>
      <c r="R56" s="289">
        <v>50</v>
      </c>
      <c r="S56" s="289">
        <v>50</v>
      </c>
      <c r="T56" s="440">
        <v>500</v>
      </c>
      <c r="U56" s="289">
        <v>0</v>
      </c>
      <c r="V56" s="299">
        <f t="shared" si="16"/>
        <v>1600</v>
      </c>
      <c r="W56" s="321" t="s">
        <v>385</v>
      </c>
      <c r="X56" s="302">
        <f t="shared" si="8"/>
        <v>6400</v>
      </c>
    </row>
    <row r="57" spans="1:24" ht="23.25" customHeight="1" x14ac:dyDescent="0.2">
      <c r="A57" s="289"/>
      <c r="B57" s="42">
        <v>5400</v>
      </c>
      <c r="C57" s="289"/>
      <c r="D57" s="298">
        <v>1</v>
      </c>
      <c r="E57" s="301" t="s">
        <v>386</v>
      </c>
      <c r="F57" s="303">
        <v>42767</v>
      </c>
      <c r="G57" s="303">
        <v>42787</v>
      </c>
      <c r="H57" s="42">
        <v>15</v>
      </c>
      <c r="I57" s="259" t="s">
        <v>274</v>
      </c>
      <c r="J57" s="293" t="s">
        <v>387</v>
      </c>
      <c r="K57" s="293" t="s">
        <v>388</v>
      </c>
      <c r="L57" s="41" t="s">
        <v>389</v>
      </c>
      <c r="M57" s="41" t="s">
        <v>390</v>
      </c>
      <c r="N57" s="351">
        <v>16</v>
      </c>
      <c r="O57" s="295">
        <f>N57/8</f>
        <v>2</v>
      </c>
      <c r="P57" s="296">
        <f>120*N57</f>
        <v>1920</v>
      </c>
      <c r="Q57" s="289">
        <v>0</v>
      </c>
      <c r="R57" s="289">
        <v>0</v>
      </c>
      <c r="S57" s="289">
        <v>0</v>
      </c>
      <c r="T57" s="440">
        <v>0</v>
      </c>
      <c r="U57" s="289">
        <v>0</v>
      </c>
      <c r="V57" s="299">
        <f t="shared" si="16"/>
        <v>0</v>
      </c>
      <c r="W57" s="320"/>
      <c r="X57" s="302">
        <f t="shared" si="8"/>
        <v>1920</v>
      </c>
    </row>
    <row r="58" spans="1:24" x14ac:dyDescent="0.25">
      <c r="A58" s="286">
        <v>6000</v>
      </c>
      <c r="B58" s="286"/>
      <c r="C58" s="286"/>
      <c r="D58" s="286">
        <v>0</v>
      </c>
      <c r="E58" s="287" t="s">
        <v>142</v>
      </c>
      <c r="F58" s="287"/>
      <c r="G58" s="287"/>
      <c r="H58" s="287"/>
      <c r="I58" s="287"/>
      <c r="J58" s="287"/>
      <c r="K58" s="287"/>
      <c r="L58" s="286"/>
      <c r="M58" s="286"/>
      <c r="N58" s="286">
        <f>N59+N60+N61+N62</f>
        <v>116</v>
      </c>
      <c r="O58" s="286">
        <f t="shared" ref="O58:U58" si="21">O59+O60+O61+O62</f>
        <v>14.5</v>
      </c>
      <c r="P58" s="286">
        <f t="shared" si="21"/>
        <v>13920</v>
      </c>
      <c r="Q58" s="286">
        <f t="shared" si="21"/>
        <v>0</v>
      </c>
      <c r="R58" s="286">
        <f t="shared" si="21"/>
        <v>100</v>
      </c>
      <c r="S58" s="286">
        <f t="shared" si="21"/>
        <v>200</v>
      </c>
      <c r="T58" s="286">
        <f t="shared" si="21"/>
        <v>0</v>
      </c>
      <c r="U58" s="286">
        <f t="shared" si="21"/>
        <v>500</v>
      </c>
      <c r="V58" s="286">
        <f t="shared" si="16"/>
        <v>800</v>
      </c>
      <c r="W58" s="288"/>
      <c r="X58" s="286">
        <f t="shared" si="8"/>
        <v>14720</v>
      </c>
    </row>
    <row r="59" spans="1:24" ht="24.75" customHeight="1" x14ac:dyDescent="0.2">
      <c r="A59" s="289"/>
      <c r="B59" s="289">
        <v>6100</v>
      </c>
      <c r="C59" s="289"/>
      <c r="D59" s="298">
        <v>1</v>
      </c>
      <c r="E59" s="293" t="s">
        <v>391</v>
      </c>
      <c r="F59" s="355">
        <v>42788</v>
      </c>
      <c r="G59" s="336">
        <v>42794</v>
      </c>
      <c r="H59" s="42">
        <v>5</v>
      </c>
      <c r="I59" s="259" t="s">
        <v>392</v>
      </c>
      <c r="J59" s="293" t="s">
        <v>393</v>
      </c>
      <c r="K59" s="259" t="s">
        <v>394</v>
      </c>
      <c r="L59" s="42">
        <v>5400</v>
      </c>
      <c r="M59" s="41" t="s">
        <v>395</v>
      </c>
      <c r="N59" s="351">
        <v>16</v>
      </c>
      <c r="O59" s="295">
        <f>N59/8</f>
        <v>2</v>
      </c>
      <c r="P59" s="296">
        <f>120*N59</f>
        <v>1920</v>
      </c>
      <c r="Q59" s="289">
        <v>0</v>
      </c>
      <c r="R59" s="289">
        <v>50</v>
      </c>
      <c r="S59" s="289">
        <v>0</v>
      </c>
      <c r="T59" s="440">
        <v>0</v>
      </c>
      <c r="U59" s="289">
        <v>200</v>
      </c>
      <c r="V59" s="299">
        <f t="shared" si="16"/>
        <v>250</v>
      </c>
      <c r="W59" s="321" t="s">
        <v>396</v>
      </c>
      <c r="X59" s="302">
        <f t="shared" si="8"/>
        <v>2170</v>
      </c>
    </row>
    <row r="60" spans="1:24" ht="24.75" customHeight="1" x14ac:dyDescent="0.2">
      <c r="A60" s="289"/>
      <c r="B60" s="289">
        <v>6200</v>
      </c>
      <c r="C60" s="289"/>
      <c r="D60" s="298">
        <v>1</v>
      </c>
      <c r="E60" s="293" t="s">
        <v>397</v>
      </c>
      <c r="F60" s="336">
        <v>42795</v>
      </c>
      <c r="G60" s="336">
        <v>42801</v>
      </c>
      <c r="H60" s="42">
        <v>5</v>
      </c>
      <c r="I60" s="259" t="s">
        <v>392</v>
      </c>
      <c r="J60" s="293" t="s">
        <v>398</v>
      </c>
      <c r="K60" s="259" t="s">
        <v>394</v>
      </c>
      <c r="L60" s="289">
        <v>6300</v>
      </c>
      <c r="M60" s="41" t="s">
        <v>399</v>
      </c>
      <c r="N60" s="351">
        <v>20</v>
      </c>
      <c r="O60" s="295">
        <f>N60/8</f>
        <v>2.5</v>
      </c>
      <c r="P60" s="296">
        <f>120*N60</f>
        <v>2400</v>
      </c>
      <c r="Q60" s="289">
        <v>0</v>
      </c>
      <c r="R60" s="289">
        <v>50</v>
      </c>
      <c r="S60" s="289">
        <v>0</v>
      </c>
      <c r="T60" s="440">
        <v>0</v>
      </c>
      <c r="U60" s="289">
        <v>200</v>
      </c>
      <c r="V60" s="299">
        <f t="shared" si="16"/>
        <v>250</v>
      </c>
      <c r="W60" s="321" t="s">
        <v>400</v>
      </c>
      <c r="X60" s="302">
        <f t="shared" si="8"/>
        <v>2650</v>
      </c>
    </row>
    <row r="61" spans="1:24" ht="23.25" customHeight="1" x14ac:dyDescent="0.2">
      <c r="A61" s="289"/>
      <c r="B61" s="289">
        <v>6300</v>
      </c>
      <c r="C61" s="289"/>
      <c r="D61" s="298">
        <v>1</v>
      </c>
      <c r="E61" s="293" t="s">
        <v>401</v>
      </c>
      <c r="F61" s="303">
        <v>42802</v>
      </c>
      <c r="G61" s="303">
        <v>42822</v>
      </c>
      <c r="H61" s="289">
        <v>15</v>
      </c>
      <c r="I61" s="259" t="s">
        <v>392</v>
      </c>
      <c r="J61" s="293" t="s">
        <v>402</v>
      </c>
      <c r="K61" s="293" t="s">
        <v>403</v>
      </c>
      <c r="L61" s="289" t="s">
        <v>404</v>
      </c>
      <c r="M61" s="41" t="s">
        <v>405</v>
      </c>
      <c r="N61" s="351">
        <v>30</v>
      </c>
      <c r="O61" s="295">
        <f>N61/8</f>
        <v>3.75</v>
      </c>
      <c r="P61" s="296">
        <f>120*N61</f>
        <v>3600</v>
      </c>
      <c r="Q61" s="289">
        <v>0</v>
      </c>
      <c r="R61" s="289">
        <v>0</v>
      </c>
      <c r="S61" s="289">
        <v>0</v>
      </c>
      <c r="T61" s="440">
        <v>0</v>
      </c>
      <c r="U61" s="289">
        <v>100</v>
      </c>
      <c r="V61" s="299">
        <v>100</v>
      </c>
      <c r="W61" s="321" t="s">
        <v>406</v>
      </c>
      <c r="X61" s="302">
        <f t="shared" si="8"/>
        <v>3700</v>
      </c>
    </row>
    <row r="62" spans="1:24" ht="19.5" customHeight="1" thickBot="1" x14ac:dyDescent="0.25">
      <c r="A62" s="289"/>
      <c r="B62" s="289">
        <v>6400</v>
      </c>
      <c r="C62" s="289"/>
      <c r="D62" s="298">
        <v>1</v>
      </c>
      <c r="E62" s="259" t="s">
        <v>183</v>
      </c>
      <c r="F62" s="356">
        <v>42795</v>
      </c>
      <c r="G62" s="356">
        <v>42825</v>
      </c>
      <c r="H62" s="289">
        <v>23</v>
      </c>
      <c r="I62" s="259" t="s">
        <v>392</v>
      </c>
      <c r="J62" s="293" t="s">
        <v>407</v>
      </c>
      <c r="K62" s="259" t="s">
        <v>394</v>
      </c>
      <c r="L62" s="289"/>
      <c r="M62" s="289" t="s">
        <v>408</v>
      </c>
      <c r="N62" s="357">
        <v>50</v>
      </c>
      <c r="O62" s="358">
        <f>N62/8</f>
        <v>6.25</v>
      </c>
      <c r="P62" s="359">
        <f>120*N62</f>
        <v>6000</v>
      </c>
      <c r="Q62" s="360">
        <v>0</v>
      </c>
      <c r="R62" s="360">
        <v>0</v>
      </c>
      <c r="S62" s="360">
        <v>200</v>
      </c>
      <c r="T62" s="441">
        <v>0</v>
      </c>
      <c r="U62" s="360">
        <v>0</v>
      </c>
      <c r="V62" s="361">
        <f t="shared" si="16"/>
        <v>200</v>
      </c>
      <c r="W62" s="362"/>
      <c r="X62" s="363">
        <f t="shared" si="8"/>
        <v>6200</v>
      </c>
    </row>
    <row r="63" spans="1:24" ht="15.75" thickBot="1" x14ac:dyDescent="0.25">
      <c r="A63" s="364"/>
      <c r="B63" s="364"/>
      <c r="C63" s="365"/>
      <c r="D63" s="366">
        <f>SUM(D8:D62)</f>
        <v>40</v>
      </c>
      <c r="E63" s="367"/>
      <c r="F63" s="368"/>
      <c r="G63" s="368"/>
      <c r="H63" s="369"/>
      <c r="I63" s="367"/>
      <c r="J63" s="370"/>
      <c r="K63" s="367"/>
      <c r="L63" s="369"/>
      <c r="M63" s="340"/>
      <c r="N63" s="371"/>
      <c r="O63" s="372"/>
      <c r="P63" s="373"/>
      <c r="Q63" s="373"/>
      <c r="R63" s="373"/>
      <c r="S63" s="373"/>
      <c r="T63" s="373"/>
      <c r="U63" s="373"/>
      <c r="V63" s="373"/>
      <c r="W63" s="373"/>
      <c r="X63" s="374"/>
    </row>
    <row r="64" spans="1:24" ht="18.75" thickBot="1" x14ac:dyDescent="0.3">
      <c r="A64" s="656"/>
      <c r="B64" s="656"/>
      <c r="C64" s="656"/>
      <c r="D64" s="376"/>
      <c r="E64" s="377" t="s">
        <v>127</v>
      </c>
      <c r="F64" s="272"/>
      <c r="G64" s="272"/>
      <c r="H64" s="272"/>
      <c r="I64" s="272"/>
      <c r="J64" s="272"/>
      <c r="K64" s="272"/>
      <c r="L64" s="272"/>
      <c r="M64" s="378" t="s">
        <v>127</v>
      </c>
      <c r="N64" s="379">
        <f>N58+N53+N35+N24+N16+N8</f>
        <v>2492</v>
      </c>
      <c r="O64" s="380">
        <f>O58+O53+O35+O24+O16+O8</f>
        <v>244</v>
      </c>
      <c r="P64" s="381">
        <f t="shared" ref="P64:X64" si="22">P58+P53+P35+P24+P16+P8</f>
        <v>299040</v>
      </c>
      <c r="Q64" s="382">
        <f t="shared" si="22"/>
        <v>80100</v>
      </c>
      <c r="R64" s="383">
        <f t="shared" si="22"/>
        <v>3000</v>
      </c>
      <c r="S64" s="383">
        <f t="shared" si="22"/>
        <v>4920</v>
      </c>
      <c r="T64" s="442">
        <f t="shared" si="22"/>
        <v>210500</v>
      </c>
      <c r="U64" s="383">
        <f t="shared" si="22"/>
        <v>30600</v>
      </c>
      <c r="V64" s="384">
        <f t="shared" si="22"/>
        <v>329120</v>
      </c>
      <c r="W64" s="383">
        <f t="shared" si="22"/>
        <v>0</v>
      </c>
      <c r="X64" s="385">
        <f t="shared" si="22"/>
        <v>628160</v>
      </c>
    </row>
    <row r="65" spans="1:36" ht="18" x14ac:dyDescent="0.25">
      <c r="A65" s="375"/>
      <c r="B65" s="375"/>
      <c r="C65" s="375"/>
      <c r="D65" s="114"/>
      <c r="E65" s="377"/>
      <c r="F65" s="272"/>
      <c r="G65" s="272"/>
      <c r="H65" s="272"/>
      <c r="I65" s="272"/>
      <c r="J65" s="272"/>
      <c r="K65" s="272"/>
      <c r="L65" s="272"/>
      <c r="M65" s="386"/>
      <c r="N65" s="269"/>
      <c r="O65" s="269"/>
      <c r="P65" s="269"/>
      <c r="Q65" s="269"/>
      <c r="R65" s="269"/>
      <c r="S65" s="269"/>
      <c r="T65" s="269"/>
      <c r="U65" s="269"/>
      <c r="V65" s="269"/>
      <c r="W65" s="269"/>
      <c r="X65" s="269"/>
    </row>
    <row r="66" spans="1:36" ht="76.5" customHeight="1" x14ac:dyDescent="0.25">
      <c r="A66" s="375"/>
      <c r="B66" s="375"/>
      <c r="C66" s="375"/>
      <c r="D66" s="114"/>
      <c r="E66" s="377"/>
      <c r="F66" s="272"/>
      <c r="G66" s="272"/>
      <c r="H66" s="272"/>
      <c r="I66" s="272"/>
      <c r="J66" s="272"/>
      <c r="K66" s="272"/>
      <c r="L66" s="272"/>
      <c r="M66" s="386"/>
      <c r="N66" s="267" t="s">
        <v>217</v>
      </c>
      <c r="O66" s="264" t="s">
        <v>216</v>
      </c>
      <c r="P66" s="266" t="s">
        <v>215</v>
      </c>
      <c r="Q66" s="265" t="s">
        <v>214</v>
      </c>
      <c r="R66" s="263" t="s">
        <v>213</v>
      </c>
      <c r="S66" s="264" t="s">
        <v>212</v>
      </c>
      <c r="T66" s="390" t="s">
        <v>211</v>
      </c>
      <c r="U66" s="263" t="s">
        <v>210</v>
      </c>
      <c r="V66" s="262" t="s">
        <v>209</v>
      </c>
      <c r="W66" s="284" t="s">
        <v>239</v>
      </c>
      <c r="X66" s="285" t="s">
        <v>240</v>
      </c>
      <c r="AH66" s="90"/>
      <c r="AI66" s="410"/>
    </row>
    <row r="68" spans="1:36" ht="17.25" thickBot="1" x14ac:dyDescent="0.35">
      <c r="C68" s="252"/>
      <c r="D68" s="252"/>
      <c r="E68" s="252" t="s">
        <v>422</v>
      </c>
      <c r="F68" s="252"/>
      <c r="S68" s="396"/>
      <c r="T68" s="396"/>
      <c r="U68" s="396"/>
      <c r="X68" s="396"/>
      <c r="Y68" s="396"/>
      <c r="Z68" s="396"/>
      <c r="AA68" s="396"/>
      <c r="AB68" s="396"/>
      <c r="AC68" s="396"/>
      <c r="AD68" s="396"/>
      <c r="AE68" s="396"/>
      <c r="AF68" s="396"/>
      <c r="AG68" s="396"/>
      <c r="AH68" s="396"/>
    </row>
    <row r="69" spans="1:36" ht="91.5" thickTop="1" thickBot="1" x14ac:dyDescent="0.25">
      <c r="B69" s="396"/>
      <c r="C69" s="402"/>
      <c r="D69" s="396"/>
      <c r="E69" s="433"/>
      <c r="F69" s="412" t="s">
        <v>426</v>
      </c>
      <c r="G69" s="427" t="s">
        <v>436</v>
      </c>
      <c r="H69" s="413" t="s">
        <v>217</v>
      </c>
      <c r="I69" s="414"/>
      <c r="J69" s="414"/>
      <c r="K69" s="414"/>
      <c r="L69" s="414"/>
      <c r="M69" s="424"/>
      <c r="N69" s="552" t="s">
        <v>425</v>
      </c>
      <c r="O69" s="553" t="s">
        <v>132</v>
      </c>
      <c r="P69" s="550" t="s">
        <v>437</v>
      </c>
      <c r="Q69" s="423" t="s">
        <v>427</v>
      </c>
      <c r="R69" s="428" t="s">
        <v>438</v>
      </c>
      <c r="S69" s="397" t="s">
        <v>428</v>
      </c>
      <c r="T69" s="432" t="s">
        <v>438</v>
      </c>
      <c r="U69" s="408" t="s">
        <v>429</v>
      </c>
      <c r="V69" s="430" t="s">
        <v>438</v>
      </c>
      <c r="W69" s="400" t="s">
        <v>423</v>
      </c>
      <c r="X69" s="409" t="s">
        <v>430</v>
      </c>
      <c r="Y69" s="429" t="s">
        <v>438</v>
      </c>
      <c r="Z69" s="437" t="s">
        <v>439</v>
      </c>
      <c r="AA69" s="431" t="s">
        <v>438</v>
      </c>
      <c r="AB69" s="411" t="s">
        <v>433</v>
      </c>
      <c r="AC69" s="429" t="s">
        <v>438</v>
      </c>
      <c r="AD69" s="411" t="s">
        <v>431</v>
      </c>
      <c r="AE69" s="429" t="s">
        <v>438</v>
      </c>
      <c r="AF69" s="411" t="s">
        <v>432</v>
      </c>
      <c r="AG69" s="429" t="s">
        <v>438</v>
      </c>
      <c r="AH69" s="567"/>
    </row>
    <row r="70" spans="1:36" ht="19.5" thickTop="1" thickBot="1" x14ac:dyDescent="0.4">
      <c r="A70" s="394"/>
      <c r="B70" s="486" t="s">
        <v>127</v>
      </c>
      <c r="C70" s="452"/>
      <c r="D70" s="452"/>
      <c r="E70" s="453"/>
      <c r="F70" s="454">
        <f>X64</f>
        <v>628160</v>
      </c>
      <c r="G70" s="455">
        <v>100</v>
      </c>
      <c r="H70" s="456"/>
      <c r="I70" s="456"/>
      <c r="J70" s="456"/>
      <c r="K70" s="456"/>
      <c r="L70" s="456"/>
      <c r="M70" s="456"/>
      <c r="N70" s="554">
        <f>N64</f>
        <v>2492</v>
      </c>
      <c r="O70" s="555"/>
      <c r="P70" s="556">
        <f>N70/N70*100</f>
        <v>100</v>
      </c>
      <c r="Q70" s="549">
        <f>P64</f>
        <v>299040</v>
      </c>
      <c r="R70" s="457">
        <f>Q70/F70*100</f>
        <v>47.605705552725418</v>
      </c>
      <c r="S70" s="458">
        <f>V64</f>
        <v>329120</v>
      </c>
      <c r="T70" s="457">
        <f>S70/F70*100</f>
        <v>52.394294447274582</v>
      </c>
      <c r="U70" s="458">
        <f>T64</f>
        <v>210500</v>
      </c>
      <c r="V70" s="457">
        <f>U70/F70*100</f>
        <v>33.510570555272537</v>
      </c>
      <c r="W70" s="458"/>
      <c r="X70" s="459">
        <f>Q64</f>
        <v>80100</v>
      </c>
      <c r="Y70" s="457">
        <f>X70/F70*100</f>
        <v>12.751528273051452</v>
      </c>
      <c r="Z70" s="458">
        <f>U70+X70</f>
        <v>290600</v>
      </c>
      <c r="AA70" s="457">
        <f>Z70/F70*100</f>
        <v>46.262098828323992</v>
      </c>
      <c r="AB70" s="458">
        <f>R64</f>
        <v>3000</v>
      </c>
      <c r="AC70" s="457">
        <f>AB70/F70*100</f>
        <v>0.47758532857870606</v>
      </c>
      <c r="AD70" s="458">
        <f>S64</f>
        <v>4920</v>
      </c>
      <c r="AE70" s="457">
        <f>AD70/F70*100</f>
        <v>0.78323993886907795</v>
      </c>
      <c r="AF70" s="458">
        <f>U64</f>
        <v>30600</v>
      </c>
      <c r="AG70" s="460">
        <f>AF70/F70*100</f>
        <v>4.8713703515028017</v>
      </c>
      <c r="AH70" s="568"/>
    </row>
    <row r="71" spans="1:36" ht="15.75" thickTop="1" x14ac:dyDescent="0.2">
      <c r="A71" s="394"/>
      <c r="B71" s="487" t="s">
        <v>424</v>
      </c>
      <c r="C71" s="461"/>
      <c r="D71" s="461"/>
      <c r="E71" s="462" t="s">
        <v>451</v>
      </c>
      <c r="F71" s="463">
        <f>X8</f>
        <v>110000</v>
      </c>
      <c r="G71" s="464">
        <f>F71/C86*100</f>
        <v>17.511462047885889</v>
      </c>
      <c r="H71" s="463"/>
      <c r="I71" s="465"/>
      <c r="J71" s="465"/>
      <c r="K71" s="465"/>
      <c r="L71" s="465"/>
      <c r="M71" s="465"/>
      <c r="N71" s="466">
        <f>N8</f>
        <v>820</v>
      </c>
      <c r="O71" s="466"/>
      <c r="P71" s="551">
        <f>N71/C87*100</f>
        <v>32.905296950240768</v>
      </c>
      <c r="Q71" s="463">
        <f>P8</f>
        <v>98400</v>
      </c>
      <c r="R71" s="468">
        <f>Q71/C86*100</f>
        <v>15.664798777381558</v>
      </c>
      <c r="S71" s="463">
        <f>V8</f>
        <v>11600</v>
      </c>
      <c r="T71" s="468">
        <f>S71/C86*100</f>
        <v>1.8466632705043302</v>
      </c>
      <c r="U71" s="463">
        <f>T8</f>
        <v>0</v>
      </c>
      <c r="V71" s="468">
        <f>U71/C86*100</f>
        <v>0</v>
      </c>
      <c r="W71" s="463"/>
      <c r="X71" s="465">
        <f>Q8</f>
        <v>2200</v>
      </c>
      <c r="Y71" s="468">
        <f>X71/C86*100</f>
        <v>0.35022924095771779</v>
      </c>
      <c r="Z71" s="463">
        <f>U71+X71</f>
        <v>2200</v>
      </c>
      <c r="AA71" s="467">
        <f>Z71/F70*100</f>
        <v>0.35022924095771779</v>
      </c>
      <c r="AB71" s="469">
        <f>R8</f>
        <v>1900</v>
      </c>
      <c r="AC71" s="468">
        <f>AB71/F71*100</f>
        <v>1.7272727272727273</v>
      </c>
      <c r="AD71" s="463">
        <f>S8</f>
        <v>1800</v>
      </c>
      <c r="AE71" s="468">
        <f>AD71/F70*100</f>
        <v>0.2865511971472236</v>
      </c>
      <c r="AF71" s="463">
        <f>U8</f>
        <v>5700</v>
      </c>
      <c r="AG71" s="470">
        <f>AF71/F70*100</f>
        <v>0.90741212429954143</v>
      </c>
      <c r="AH71" s="569" t="s">
        <v>451</v>
      </c>
    </row>
    <row r="72" spans="1:36" ht="21" customHeight="1" x14ac:dyDescent="0.2">
      <c r="A72" s="394"/>
      <c r="B72" s="401"/>
      <c r="C72" s="473" t="s">
        <v>138</v>
      </c>
      <c r="D72" s="389"/>
      <c r="E72" s="395" t="s">
        <v>452</v>
      </c>
      <c r="F72" s="393">
        <f>X16</f>
        <v>29900</v>
      </c>
      <c r="G72" s="438">
        <f>F72/C86*100</f>
        <v>4.7599337748344368</v>
      </c>
      <c r="H72" s="393"/>
      <c r="I72" s="391"/>
      <c r="J72" s="391"/>
      <c r="K72" s="391"/>
      <c r="L72" s="391"/>
      <c r="M72" s="391"/>
      <c r="N72" s="391">
        <f>N16</f>
        <v>240</v>
      </c>
      <c r="O72" s="391"/>
      <c r="P72" s="435">
        <f>N72/C87*100</f>
        <v>9.6308186195826657</v>
      </c>
      <c r="Q72" s="393">
        <f>P16</f>
        <v>28800</v>
      </c>
      <c r="R72" s="422">
        <f>Q72/C86*100</f>
        <v>4.5848191543555776</v>
      </c>
      <c r="S72" s="393">
        <f>V16</f>
        <v>1100</v>
      </c>
      <c r="T72" s="435">
        <f>S72/C86*100</f>
        <v>0.1751146204788589</v>
      </c>
      <c r="U72" s="393">
        <f>T16</f>
        <v>0</v>
      </c>
      <c r="V72" s="395">
        <f>U72/C86*100</f>
        <v>0</v>
      </c>
      <c r="W72" s="393"/>
      <c r="X72" s="391">
        <f>Q16</f>
        <v>0</v>
      </c>
      <c r="Y72" s="395">
        <f>X72/C86*100</f>
        <v>0</v>
      </c>
      <c r="Z72" s="421">
        <f>U72+X72</f>
        <v>0</v>
      </c>
      <c r="AA72" s="449">
        <f>Z72/C86*100</f>
        <v>0</v>
      </c>
      <c r="AB72" s="404">
        <f>R16</f>
        <v>400</v>
      </c>
      <c r="AC72" s="435">
        <f>AB72/C86*100</f>
        <v>6.3678043810494148E-2</v>
      </c>
      <c r="AD72" s="393">
        <f>S16</f>
        <v>600</v>
      </c>
      <c r="AE72" s="435">
        <f>AD72/C86*100</f>
        <v>9.5517065715741215E-2</v>
      </c>
      <c r="AF72" s="393">
        <f>U16</f>
        <v>100</v>
      </c>
      <c r="AG72" s="439">
        <f>AF72/C86*100</f>
        <v>1.5919510952623537E-2</v>
      </c>
      <c r="AH72" s="570" t="s">
        <v>452</v>
      </c>
    </row>
    <row r="73" spans="1:36" ht="22.5" customHeight="1" x14ac:dyDescent="0.2">
      <c r="A73" s="394"/>
      <c r="B73" s="401"/>
      <c r="C73" s="473" t="s">
        <v>139</v>
      </c>
      <c r="D73" s="389"/>
      <c r="E73" s="395" t="s">
        <v>453</v>
      </c>
      <c r="F73" s="393">
        <f>X24</f>
        <v>80350</v>
      </c>
      <c r="G73" s="450">
        <f>F73/C86*100</f>
        <v>12.79132705043301</v>
      </c>
      <c r="H73" s="393"/>
      <c r="I73" s="391"/>
      <c r="J73" s="391"/>
      <c r="K73" s="391"/>
      <c r="L73" s="391"/>
      <c r="M73" s="391"/>
      <c r="N73" s="391">
        <f>N24</f>
        <v>660</v>
      </c>
      <c r="O73" s="391"/>
      <c r="P73" s="435">
        <f>N73/C87*100</f>
        <v>26.484751203852326</v>
      </c>
      <c r="Q73" s="393">
        <f>P24</f>
        <v>79200</v>
      </c>
      <c r="R73" s="451">
        <f>Q73/C86*100</f>
        <v>12.608252674477841</v>
      </c>
      <c r="S73" s="393">
        <f>V24</f>
        <v>1150</v>
      </c>
      <c r="T73" s="395">
        <f>S73/C86*100</f>
        <v>0.18307437595517065</v>
      </c>
      <c r="U73" s="393">
        <f>T16</f>
        <v>0</v>
      </c>
      <c r="V73" s="395">
        <f>U73/C86*100</f>
        <v>0</v>
      </c>
      <c r="W73" s="393"/>
      <c r="X73" s="391">
        <f>Q24</f>
        <v>0</v>
      </c>
      <c r="Y73" s="395">
        <f>X73/C86*100</f>
        <v>0</v>
      </c>
      <c r="Z73" s="421">
        <f>U73+X73</f>
        <v>0</v>
      </c>
      <c r="AA73" s="449">
        <f>Z73/C87*100</f>
        <v>0</v>
      </c>
      <c r="AB73" s="404">
        <f>R24</f>
        <v>250</v>
      </c>
      <c r="AC73" s="436">
        <f>AB73/C86*100</f>
        <v>3.9798777381558841E-2</v>
      </c>
      <c r="AD73" s="393">
        <f>S24</f>
        <v>600</v>
      </c>
      <c r="AE73" s="395">
        <f>AD73/C86*100</f>
        <v>9.5517065715741215E-2</v>
      </c>
      <c r="AF73" s="393">
        <f>U24</f>
        <v>300</v>
      </c>
      <c r="AG73" s="439">
        <f>AF73/C86*100</f>
        <v>4.7758532857870607E-2</v>
      </c>
      <c r="AH73" s="570" t="s">
        <v>453</v>
      </c>
    </row>
    <row r="74" spans="1:36" ht="45" customHeight="1" x14ac:dyDescent="0.2">
      <c r="A74" s="394"/>
      <c r="B74" s="475"/>
      <c r="C74" s="565" t="s">
        <v>460</v>
      </c>
      <c r="D74" s="476"/>
      <c r="E74" s="566" t="s">
        <v>461</v>
      </c>
      <c r="F74" s="477">
        <f>F72+F73</f>
        <v>110250</v>
      </c>
      <c r="G74" s="478">
        <f>F74/C86*100</f>
        <v>17.551260825267448</v>
      </c>
      <c r="H74" s="477"/>
      <c r="I74" s="476"/>
      <c r="J74" s="476"/>
      <c r="K74" s="476"/>
      <c r="L74" s="476"/>
      <c r="M74" s="476"/>
      <c r="N74" s="477">
        <f>N72+N73</f>
        <v>900</v>
      </c>
      <c r="O74" s="476"/>
      <c r="P74" s="479">
        <f>N74/C87*100</f>
        <v>36.115569823434988</v>
      </c>
      <c r="Q74" s="477">
        <f>Q72+Q73</f>
        <v>108000</v>
      </c>
      <c r="R74" s="479">
        <f>Q74/C86*100</f>
        <v>17.193071828833418</v>
      </c>
      <c r="S74" s="477">
        <f>S72+S73</f>
        <v>2250</v>
      </c>
      <c r="T74" s="480">
        <f>S74/C86*100</f>
        <v>0.35818899643402957</v>
      </c>
      <c r="U74" s="481">
        <f>U72+U73</f>
        <v>0</v>
      </c>
      <c r="V74" s="482">
        <f>U74/C86*100</f>
        <v>0</v>
      </c>
      <c r="W74" s="481"/>
      <c r="X74" s="481">
        <f>X72+X73</f>
        <v>0</v>
      </c>
      <c r="Y74" s="482">
        <f>X74/C86*100</f>
        <v>0</v>
      </c>
      <c r="Z74" s="481">
        <f>Z72+Z73</f>
        <v>0</v>
      </c>
      <c r="AA74" s="482">
        <f>Z74/C86*100</f>
        <v>0</v>
      </c>
      <c r="AB74" s="481">
        <f>AB72+AB73</f>
        <v>650</v>
      </c>
      <c r="AC74" s="483">
        <f>AB74/C86*100</f>
        <v>0.10347682119205298</v>
      </c>
      <c r="AD74" s="481">
        <f>AD72+AD73</f>
        <v>1200</v>
      </c>
      <c r="AE74" s="484">
        <f>AD74/C86*100</f>
        <v>0.19103413143148243</v>
      </c>
      <c r="AF74" s="481">
        <f>AF72+AF73</f>
        <v>400</v>
      </c>
      <c r="AG74" s="485">
        <f>AF74/C86*100</f>
        <v>6.3678043810494148E-2</v>
      </c>
      <c r="AH74" s="573" t="s">
        <v>461</v>
      </c>
    </row>
    <row r="75" spans="1:36" ht="30" x14ac:dyDescent="0.35">
      <c r="A75" s="394"/>
      <c r="B75" s="489" t="s">
        <v>443</v>
      </c>
      <c r="C75" s="488" t="s">
        <v>440</v>
      </c>
      <c r="D75" s="472"/>
      <c r="E75" s="500" t="s">
        <v>441</v>
      </c>
      <c r="F75" s="490">
        <f>X37</f>
        <v>239850</v>
      </c>
      <c r="G75" s="503">
        <f>F75/C86*100</f>
        <v>38.182947019867548</v>
      </c>
      <c r="H75" s="490"/>
      <c r="I75" s="501"/>
      <c r="J75" s="501"/>
      <c r="K75" s="501"/>
      <c r="L75" s="501"/>
      <c r="M75" s="501"/>
      <c r="N75" s="490">
        <f>N37</f>
        <v>160</v>
      </c>
      <c r="O75" s="501"/>
      <c r="P75" s="492">
        <f>N75/C87*100</f>
        <v>6.4205457463884423</v>
      </c>
      <c r="Q75" s="490">
        <f>P37</f>
        <v>19200</v>
      </c>
      <c r="R75" s="492">
        <f>Q75/C86*100</f>
        <v>3.0565461029037189</v>
      </c>
      <c r="S75" s="490">
        <f>V37</f>
        <v>220650</v>
      </c>
      <c r="T75" s="492">
        <f>S75/C86*100</f>
        <v>35.126400916963831</v>
      </c>
      <c r="U75" s="490">
        <f>T37</f>
        <v>180000</v>
      </c>
      <c r="V75" s="492">
        <f>U75/C86*100</f>
        <v>28.655119714722368</v>
      </c>
      <c r="W75" s="490"/>
      <c r="X75" s="490">
        <f>Q37</f>
        <v>40000</v>
      </c>
      <c r="Y75" s="492">
        <f>X75/C86*100</f>
        <v>6.3678043810494147</v>
      </c>
      <c r="Z75" s="535">
        <f>U75+X75</f>
        <v>220000</v>
      </c>
      <c r="AA75" s="492">
        <f>Z75/C86*100</f>
        <v>35.022924095771778</v>
      </c>
      <c r="AB75" s="491">
        <f>R37</f>
        <v>0</v>
      </c>
      <c r="AC75" s="544">
        <f>AB75/C86*100</f>
        <v>0</v>
      </c>
      <c r="AD75" s="490">
        <f>S37</f>
        <v>650</v>
      </c>
      <c r="AE75" s="492">
        <f>AD75/C86*100</f>
        <v>0.10347682119205298</v>
      </c>
      <c r="AF75" s="490">
        <f>U37</f>
        <v>0</v>
      </c>
      <c r="AG75" s="609">
        <f>AF75/C86*100</f>
        <v>0</v>
      </c>
      <c r="AH75" s="572" t="s">
        <v>441</v>
      </c>
    </row>
    <row r="76" spans="1:36" ht="38.25" customHeight="1" x14ac:dyDescent="0.35">
      <c r="A76" s="394"/>
      <c r="B76" s="471"/>
      <c r="C76" s="488" t="s">
        <v>456</v>
      </c>
      <c r="D76" s="392"/>
      <c r="E76" s="500" t="s">
        <v>457</v>
      </c>
      <c r="F76" s="490">
        <f>X42</f>
        <v>41550</v>
      </c>
      <c r="G76" s="503">
        <f>F76/C86*100</f>
        <v>6.6145568008150786</v>
      </c>
      <c r="H76" s="490"/>
      <c r="I76" s="501"/>
      <c r="J76" s="501"/>
      <c r="K76" s="501"/>
      <c r="L76" s="501"/>
      <c r="M76" s="501"/>
      <c r="N76" s="490">
        <f>N42</f>
        <v>70</v>
      </c>
      <c r="O76" s="501"/>
      <c r="P76" s="492">
        <f>N76/C87*100</f>
        <v>2.8089887640449436</v>
      </c>
      <c r="Q76" s="490">
        <f>P42</f>
        <v>8400</v>
      </c>
      <c r="R76" s="492">
        <f>Q76/C86*100</f>
        <v>1.3372389200203771</v>
      </c>
      <c r="S76" s="490">
        <f>V42</f>
        <v>33150</v>
      </c>
      <c r="T76" s="492">
        <f>S76/C86*100</f>
        <v>5.2773178807947021</v>
      </c>
      <c r="U76" s="490">
        <f>T42</f>
        <v>19000</v>
      </c>
      <c r="V76" s="492">
        <f>U76/C86*100</f>
        <v>3.0247070809984717</v>
      </c>
      <c r="W76" s="490"/>
      <c r="X76" s="490">
        <f>Q42</f>
        <v>14000</v>
      </c>
      <c r="Y76" s="492">
        <f>X76/C86*100</f>
        <v>2.228731533367295</v>
      </c>
      <c r="Z76" s="535">
        <f>U76+X76</f>
        <v>33000</v>
      </c>
      <c r="AA76" s="492">
        <f>Z76/C86*100</f>
        <v>5.2534386143657663</v>
      </c>
      <c r="AB76" s="491">
        <f>R42</f>
        <v>0</v>
      </c>
      <c r="AC76" s="548">
        <f>AB76/C86*100</f>
        <v>0</v>
      </c>
      <c r="AD76" s="490">
        <f>S42</f>
        <v>150</v>
      </c>
      <c r="AE76" s="577">
        <f>AD76/C86*100</f>
        <v>2.3879266428935304E-2</v>
      </c>
      <c r="AF76" s="490">
        <f>U42</f>
        <v>0</v>
      </c>
      <c r="AG76" s="609">
        <f>AF76/C86*100</f>
        <v>0</v>
      </c>
      <c r="AH76" s="572" t="s">
        <v>457</v>
      </c>
    </row>
    <row r="77" spans="1:36" ht="30.75" customHeight="1" x14ac:dyDescent="0.35">
      <c r="A77" s="394"/>
      <c r="B77" s="471"/>
      <c r="C77" s="488" t="s">
        <v>442</v>
      </c>
      <c r="D77" s="392"/>
      <c r="E77" s="500" t="s">
        <v>458</v>
      </c>
      <c r="F77" s="490">
        <f>X46</f>
        <v>50000</v>
      </c>
      <c r="G77" s="503">
        <f>F77/C86*100</f>
        <v>7.9597554763117682</v>
      </c>
      <c r="H77" s="490"/>
      <c r="I77" s="501"/>
      <c r="J77" s="501"/>
      <c r="K77" s="501"/>
      <c r="L77" s="501"/>
      <c r="M77" s="501"/>
      <c r="N77" s="490">
        <f>N46</f>
        <v>40</v>
      </c>
      <c r="O77" s="501"/>
      <c r="P77" s="492">
        <f>N77/C87*100</f>
        <v>1.6051364365971106</v>
      </c>
      <c r="Q77" s="490">
        <f>P46</f>
        <v>4800</v>
      </c>
      <c r="R77" s="492">
        <f>Q77/C86*100</f>
        <v>0.76413652572592972</v>
      </c>
      <c r="S77" s="490">
        <f>V46</f>
        <v>45200</v>
      </c>
      <c r="T77" s="492">
        <f>S77/C86*100</f>
        <v>7.195618950585839</v>
      </c>
      <c r="U77" s="490">
        <f>T46</f>
        <v>6000</v>
      </c>
      <c r="V77" s="492">
        <f>U77/C86*100</f>
        <v>0.95517065715741212</v>
      </c>
      <c r="W77" s="490"/>
      <c r="X77" s="490">
        <f>Q46</f>
        <v>20900</v>
      </c>
      <c r="Y77" s="492">
        <f>X77/C86*100</f>
        <v>3.3271777890983194</v>
      </c>
      <c r="Z77" s="535">
        <f>U77+X77</f>
        <v>26900</v>
      </c>
      <c r="AA77" s="492">
        <f>Z77/C86*100</f>
        <v>4.2823484462557309</v>
      </c>
      <c r="AB77" s="491">
        <f>R46</f>
        <v>0</v>
      </c>
      <c r="AC77" s="548">
        <f>AB77/C86*100</f>
        <v>0</v>
      </c>
      <c r="AD77" s="490">
        <f>S46</f>
        <v>300</v>
      </c>
      <c r="AE77" s="492">
        <f>AD77/C86*100</f>
        <v>4.7758532857870607E-2</v>
      </c>
      <c r="AF77" s="490">
        <f>U46</f>
        <v>18000</v>
      </c>
      <c r="AG77" s="609">
        <f>AF77/C86*100</f>
        <v>2.8655119714722366</v>
      </c>
      <c r="AH77" s="572" t="s">
        <v>458</v>
      </c>
    </row>
    <row r="78" spans="1:36" ht="27.75" customHeight="1" x14ac:dyDescent="0.3">
      <c r="A78" s="394"/>
      <c r="B78" s="517" t="s">
        <v>444</v>
      </c>
      <c r="C78" s="344"/>
      <c r="D78" s="518"/>
      <c r="E78" s="519" t="s">
        <v>445</v>
      </c>
      <c r="F78" s="520">
        <f>F75+F76+F77</f>
        <v>331400</v>
      </c>
      <c r="G78" s="521">
        <f>F78/C86*100</f>
        <v>52.757259296994398</v>
      </c>
      <c r="H78" s="522"/>
      <c r="I78" s="523"/>
      <c r="J78" s="523"/>
      <c r="K78" s="523"/>
      <c r="L78" s="523"/>
      <c r="M78" s="523"/>
      <c r="N78" s="522">
        <f>N75+N76+N77</f>
        <v>270</v>
      </c>
      <c r="O78" s="523"/>
      <c r="P78" s="524">
        <f>N78/C87*100</f>
        <v>10.834670947030498</v>
      </c>
      <c r="Q78" s="522">
        <f>Q75+Q76+Q77</f>
        <v>32400</v>
      </c>
      <c r="R78" s="524">
        <f>Q78/C86*100</f>
        <v>5.1579215486500258</v>
      </c>
      <c r="S78" s="522">
        <f>S75+S76+S77</f>
        <v>299000</v>
      </c>
      <c r="T78" s="524">
        <f>S78/C86*100</f>
        <v>47.599337748344375</v>
      </c>
      <c r="U78" s="522">
        <f>U75+U76+U77</f>
        <v>205000</v>
      </c>
      <c r="V78" s="524">
        <f>U78/C86*100</f>
        <v>32.634997452878245</v>
      </c>
      <c r="W78" s="522"/>
      <c r="X78" s="522">
        <f>X75+X76+X77</f>
        <v>74900</v>
      </c>
      <c r="Y78" s="524">
        <f>X78/C86*100</f>
        <v>11.923713703515029</v>
      </c>
      <c r="Z78" s="522">
        <f>Z75+Z76+Z77</f>
        <v>279900</v>
      </c>
      <c r="AA78" s="524">
        <f>Z78/C86*100</f>
        <v>44.558711156393279</v>
      </c>
      <c r="AB78" s="522">
        <f>AB75+AB76+AB77</f>
        <v>0</v>
      </c>
      <c r="AC78" s="524">
        <f>AB78/C86*100</f>
        <v>0</v>
      </c>
      <c r="AD78" s="522">
        <f>AD75+AD76+AD77</f>
        <v>1100</v>
      </c>
      <c r="AE78" s="524">
        <f>AD78/C86*100</f>
        <v>0.1751146204788589</v>
      </c>
      <c r="AF78" s="522">
        <f>AF75+AF76+AF77</f>
        <v>18000</v>
      </c>
      <c r="AG78" s="610">
        <f>AF78/C86*100</f>
        <v>2.8655119714722366</v>
      </c>
      <c r="AH78" s="574" t="s">
        <v>445</v>
      </c>
    </row>
    <row r="79" spans="1:36" ht="44.25" customHeight="1" x14ac:dyDescent="0.3">
      <c r="A79" s="394"/>
      <c r="B79" s="495" t="s">
        <v>448</v>
      </c>
      <c r="C79" s="496"/>
      <c r="D79" s="389"/>
      <c r="E79" s="494" t="s">
        <v>450</v>
      </c>
      <c r="F79" s="502">
        <f>X36+X37+X42+X46</f>
        <v>345800</v>
      </c>
      <c r="G79" s="504">
        <f>F79/C86*100</f>
        <v>55.049668874172184</v>
      </c>
      <c r="H79" s="415"/>
      <c r="I79" s="417"/>
      <c r="J79" s="417"/>
      <c r="K79" s="417"/>
      <c r="L79" s="417"/>
      <c r="M79" s="417"/>
      <c r="N79" s="415">
        <f>N36+N37+N42+N46</f>
        <v>370</v>
      </c>
      <c r="O79" s="417"/>
      <c r="P79" s="513">
        <f>N79/C87*100</f>
        <v>14.847512038523275</v>
      </c>
      <c r="Q79" s="415">
        <f>P36+P37+P42+P46</f>
        <v>44400</v>
      </c>
      <c r="R79" s="513">
        <f>Q79/C86*100</f>
        <v>7.0682628629648496</v>
      </c>
      <c r="S79" s="415">
        <f>V36+V37+V42+V46</f>
        <v>301400</v>
      </c>
      <c r="T79" s="513">
        <f>S79/C86*100</f>
        <v>47.981406011207334</v>
      </c>
      <c r="U79" s="415">
        <f>T36+T37+T42+T46</f>
        <v>205000</v>
      </c>
      <c r="V79" s="513">
        <f>U79/C86*100</f>
        <v>32.634997452878245</v>
      </c>
      <c r="W79" s="415"/>
      <c r="X79" s="417">
        <f>Q36+Q37+Q42+Q46</f>
        <v>76900</v>
      </c>
      <c r="Y79" s="513">
        <f>X79/C86*100</f>
        <v>12.242103922567498</v>
      </c>
      <c r="Z79" s="535">
        <f>U79+X79</f>
        <v>281900</v>
      </c>
      <c r="AA79" s="513">
        <f>Z79/C86*100</f>
        <v>44.877101375445747</v>
      </c>
      <c r="AB79" s="418">
        <f>R36+R37+R42+R46</f>
        <v>0</v>
      </c>
      <c r="AC79" s="513">
        <f>AB79/C86*100</f>
        <v>0</v>
      </c>
      <c r="AD79" s="415">
        <f>S36+S37+S42+S46</f>
        <v>1500</v>
      </c>
      <c r="AE79" s="513">
        <f>AD79/C86*100</f>
        <v>0.23879266428935303</v>
      </c>
      <c r="AF79" s="415">
        <f>U36+U37+U42+U46</f>
        <v>18000</v>
      </c>
      <c r="AG79" s="611">
        <f>AF79/C86*100</f>
        <v>2.8655119714722366</v>
      </c>
      <c r="AH79" s="572" t="s">
        <v>450</v>
      </c>
      <c r="AI79" s="559"/>
      <c r="AJ79" s="563"/>
    </row>
    <row r="80" spans="1:36" x14ac:dyDescent="0.3">
      <c r="A80" s="394"/>
      <c r="B80" s="401"/>
      <c r="C80" s="474" t="s">
        <v>119</v>
      </c>
      <c r="D80" s="389"/>
      <c r="E80" s="493" t="s">
        <v>447</v>
      </c>
      <c r="F80" s="502">
        <f>X50</f>
        <v>25700</v>
      </c>
      <c r="G80" s="504">
        <f>F80/C86*100</f>
        <v>4.091314314824249</v>
      </c>
      <c r="H80" s="415"/>
      <c r="I80" s="417"/>
      <c r="J80" s="417"/>
      <c r="K80" s="417"/>
      <c r="L80" s="417"/>
      <c r="M80" s="417"/>
      <c r="N80" s="417">
        <f>N50</f>
        <v>120</v>
      </c>
      <c r="O80" s="417"/>
      <c r="P80" s="513">
        <f>N80/C87*100</f>
        <v>4.8154093097913329</v>
      </c>
      <c r="Q80" s="415">
        <f>P50</f>
        <v>14400</v>
      </c>
      <c r="R80" s="513">
        <f>Q80/C86*100</f>
        <v>2.2924095771777888</v>
      </c>
      <c r="S80" s="415">
        <f>V50</f>
        <v>11300</v>
      </c>
      <c r="T80" s="513">
        <f>S80/C86*100</f>
        <v>1.7989047376464598</v>
      </c>
      <c r="U80" s="415">
        <f>T50</f>
        <v>5000</v>
      </c>
      <c r="V80" s="513">
        <f>U80/C86*100</f>
        <v>0.79597554763117684</v>
      </c>
      <c r="W80" s="415"/>
      <c r="X80" s="417">
        <f>Q50</f>
        <v>0</v>
      </c>
      <c r="Y80" s="513">
        <f>X80/C86*100</f>
        <v>0</v>
      </c>
      <c r="Z80" s="535">
        <f>U80+X80</f>
        <v>5000</v>
      </c>
      <c r="AA80" s="513">
        <f>Z80/C86*100</f>
        <v>0.79597554763117684</v>
      </c>
      <c r="AB80" s="418">
        <f>R50</f>
        <v>200</v>
      </c>
      <c r="AC80" s="545">
        <f>AB80/C86*100</f>
        <v>3.1839021905247074E-2</v>
      </c>
      <c r="AD80" s="415">
        <f>S50</f>
        <v>100</v>
      </c>
      <c r="AE80" s="416">
        <f>AD80/C86*100</f>
        <v>1.5919510952623537E-2</v>
      </c>
      <c r="AF80" s="415">
        <f>U50</f>
        <v>6000</v>
      </c>
      <c r="AG80" s="611">
        <f>AF80/C86*100</f>
        <v>0.95517065715741212</v>
      </c>
      <c r="AH80" s="571" t="s">
        <v>447</v>
      </c>
    </row>
    <row r="81" spans="1:34" ht="24" customHeight="1" x14ac:dyDescent="0.3">
      <c r="A81" s="394"/>
      <c r="B81" s="525" t="s">
        <v>449</v>
      </c>
      <c r="C81" s="526"/>
      <c r="D81" s="527"/>
      <c r="E81" s="528"/>
      <c r="F81" s="529">
        <f>F79+F80</f>
        <v>371500</v>
      </c>
      <c r="G81" s="530">
        <f>F81/C86*100</f>
        <v>59.140983188996429</v>
      </c>
      <c r="H81" s="531"/>
      <c r="I81" s="532"/>
      <c r="J81" s="532"/>
      <c r="K81" s="532"/>
      <c r="L81" s="532"/>
      <c r="M81" s="532"/>
      <c r="N81" s="529">
        <f>N79+N80</f>
        <v>490</v>
      </c>
      <c r="O81" s="532"/>
      <c r="P81" s="533">
        <f>N81/C87*100</f>
        <v>19.662921348314608</v>
      </c>
      <c r="Q81" s="529">
        <f>Q79+Q80</f>
        <v>58800</v>
      </c>
      <c r="R81" s="533">
        <f>Q81/C86*100</f>
        <v>9.3606724401426398</v>
      </c>
      <c r="S81" s="529">
        <f>S79+S80</f>
        <v>312700</v>
      </c>
      <c r="T81" s="533">
        <f>S81/C86*100</f>
        <v>49.780310748853793</v>
      </c>
      <c r="U81" s="529">
        <f>U79+U80</f>
        <v>210000</v>
      </c>
      <c r="V81" s="533">
        <f>U81/C86*100</f>
        <v>33.430973000509425</v>
      </c>
      <c r="W81" s="531"/>
      <c r="X81" s="529">
        <f>X79+X80</f>
        <v>76900</v>
      </c>
      <c r="Y81" s="533">
        <f>X81/C86*100</f>
        <v>12.242103922567498</v>
      </c>
      <c r="Z81" s="536">
        <f>U81+X81</f>
        <v>286900</v>
      </c>
      <c r="AA81" s="533">
        <f>Z81/C86*100</f>
        <v>45.67307692307692</v>
      </c>
      <c r="AB81" s="536">
        <f>AB80+AB79</f>
        <v>200</v>
      </c>
      <c r="AC81" s="546">
        <f>AB81/C86*100</f>
        <v>3.1839021905247074E-2</v>
      </c>
      <c r="AD81" s="531">
        <f>S35</f>
        <v>1600</v>
      </c>
      <c r="AE81" s="533">
        <f>AD81/C86*100</f>
        <v>0.25471217524197659</v>
      </c>
      <c r="AF81" s="531">
        <f>AF80+AF79</f>
        <v>24000</v>
      </c>
      <c r="AG81" s="612">
        <f>AF81/C86*100</f>
        <v>3.8206826286296485</v>
      </c>
      <c r="AH81" s="575" t="s">
        <v>446</v>
      </c>
    </row>
    <row r="82" spans="1:34" ht="15.75" thickBot="1" x14ac:dyDescent="0.35">
      <c r="A82" s="394"/>
      <c r="B82" s="406"/>
      <c r="C82" s="497" t="s">
        <v>141</v>
      </c>
      <c r="D82" s="498"/>
      <c r="E82" s="505" t="s">
        <v>454</v>
      </c>
      <c r="F82" s="415">
        <f>X53</f>
        <v>21690</v>
      </c>
      <c r="G82" s="514">
        <f>F82/C86*100</f>
        <v>3.452941925624045</v>
      </c>
      <c r="H82" s="415"/>
      <c r="I82" s="417"/>
      <c r="J82" s="417"/>
      <c r="K82" s="417"/>
      <c r="L82" s="417"/>
      <c r="M82" s="506"/>
      <c r="N82" s="507">
        <f>N53</f>
        <v>166</v>
      </c>
      <c r="O82" s="417"/>
      <c r="P82" s="513">
        <f>N82/C87*100</f>
        <v>6.6613162118780096</v>
      </c>
      <c r="Q82" s="415">
        <f>P53</f>
        <v>19920</v>
      </c>
      <c r="R82" s="513">
        <f>Q82/C86*100</f>
        <v>3.1711665817626087</v>
      </c>
      <c r="S82" s="415">
        <f>V53</f>
        <v>1770</v>
      </c>
      <c r="T82" s="513">
        <f>S82/C86*100</f>
        <v>0.2817753438614366</v>
      </c>
      <c r="U82" s="415">
        <f>T53</f>
        <v>500</v>
      </c>
      <c r="V82" s="513">
        <f>U82/C86*100</f>
        <v>7.9597554763117681E-2</v>
      </c>
      <c r="W82" s="415"/>
      <c r="X82" s="417">
        <f>Q53</f>
        <v>1000</v>
      </c>
      <c r="Y82" s="534">
        <f>X82/C86*100</f>
        <v>0.15919510952623536</v>
      </c>
      <c r="Z82" s="535">
        <f>U82+X82</f>
        <v>1500</v>
      </c>
      <c r="AA82" s="513">
        <f>Z82/C86*100</f>
        <v>0.23879266428935303</v>
      </c>
      <c r="AB82" s="418">
        <f>R53</f>
        <v>150</v>
      </c>
      <c r="AC82" s="545">
        <f>AB82/C86*100</f>
        <v>2.3879266428935304E-2</v>
      </c>
      <c r="AD82" s="415">
        <f>S53</f>
        <v>120</v>
      </c>
      <c r="AE82" s="545">
        <f>AD82/C86*100</f>
        <v>1.9103413143148243E-2</v>
      </c>
      <c r="AF82" s="415">
        <f>U53</f>
        <v>0</v>
      </c>
      <c r="AG82" s="419">
        <f>AF82/C86*100</f>
        <v>0</v>
      </c>
      <c r="AH82" s="570" t="s">
        <v>454</v>
      </c>
    </row>
    <row r="83" spans="1:34" ht="16.5" thickTop="1" thickBot="1" x14ac:dyDescent="0.35">
      <c r="A83" s="394"/>
      <c r="B83" s="407"/>
      <c r="C83" s="499" t="s">
        <v>142</v>
      </c>
      <c r="D83" s="399"/>
      <c r="E83" s="508" t="s">
        <v>455</v>
      </c>
      <c r="F83" s="509">
        <f>X58</f>
        <v>14720</v>
      </c>
      <c r="G83" s="515">
        <f>F83/C86*100</f>
        <v>2.3433520122261844</v>
      </c>
      <c r="H83" s="510"/>
      <c r="I83" s="511"/>
      <c r="J83" s="511"/>
      <c r="K83" s="511"/>
      <c r="L83" s="511"/>
      <c r="M83" s="512"/>
      <c r="N83" s="509">
        <f>N58</f>
        <v>116</v>
      </c>
      <c r="O83" s="511"/>
      <c r="P83" s="516">
        <f>N83/C87*100</f>
        <v>4.6548956661316216</v>
      </c>
      <c r="Q83" s="509">
        <f>P58</f>
        <v>13920</v>
      </c>
      <c r="R83" s="516">
        <f>Q83/C86*100</f>
        <v>2.2159959246051959</v>
      </c>
      <c r="S83" s="509">
        <f>V58</f>
        <v>800</v>
      </c>
      <c r="T83" s="516">
        <f>S83/C86*100</f>
        <v>0.1273560876209883</v>
      </c>
      <c r="U83" s="510">
        <v>0</v>
      </c>
      <c r="V83" s="516">
        <f>U83/C86*100</f>
        <v>0</v>
      </c>
      <c r="W83" s="510"/>
      <c r="X83" s="511">
        <f>Q58</f>
        <v>0</v>
      </c>
      <c r="Y83" s="516">
        <f>X83/C86*100</f>
        <v>0</v>
      </c>
      <c r="Z83" s="578">
        <f>U83+X83</f>
        <v>0</v>
      </c>
      <c r="AA83" s="516">
        <f>Z83/C86*100</f>
        <v>0</v>
      </c>
      <c r="AB83" s="597">
        <f>R58</f>
        <v>100</v>
      </c>
      <c r="AC83" s="547">
        <f>AB83/C86*100</f>
        <v>1.5919510952623537E-2</v>
      </c>
      <c r="AD83" s="510">
        <f>S58</f>
        <v>200</v>
      </c>
      <c r="AE83" s="547">
        <f>AD83/C86*100</f>
        <v>3.1839021905247074E-2</v>
      </c>
      <c r="AF83" s="509">
        <f>U58</f>
        <v>500</v>
      </c>
      <c r="AG83" s="613">
        <f>AF83/C86*100</f>
        <v>7.9597554763117681E-2</v>
      </c>
      <c r="AH83" s="570" t="s">
        <v>454</v>
      </c>
    </row>
    <row r="84" spans="1:34" ht="31.5" thickTop="1" thickBot="1" x14ac:dyDescent="0.35">
      <c r="A84" s="164"/>
      <c r="B84" s="434" t="s">
        <v>459</v>
      </c>
      <c r="C84" s="558"/>
      <c r="D84" s="164"/>
      <c r="E84" s="589"/>
      <c r="F84" s="605">
        <f>F83+F82+F81+F74+F71</f>
        <v>628160</v>
      </c>
      <c r="G84" s="606">
        <f>G83+G82+G81+G74+G71</f>
        <v>99.999999999999986</v>
      </c>
      <c r="H84" s="560"/>
      <c r="I84" s="561"/>
      <c r="J84" s="561"/>
      <c r="K84" s="561"/>
      <c r="L84" s="561"/>
      <c r="M84" s="562"/>
      <c r="N84" s="564">
        <f t="shared" ref="N84:V84" si="23">N83+N82+N81+N74+N71</f>
        <v>2492</v>
      </c>
      <c r="O84" s="580">
        <f t="shared" si="23"/>
        <v>0</v>
      </c>
      <c r="P84" s="581">
        <f t="shared" si="23"/>
        <v>100</v>
      </c>
      <c r="Q84" s="591">
        <f t="shared" si="23"/>
        <v>299040</v>
      </c>
      <c r="R84" s="602">
        <f t="shared" si="23"/>
        <v>47.605705552725418</v>
      </c>
      <c r="S84" s="604">
        <f t="shared" si="23"/>
        <v>329120</v>
      </c>
      <c r="T84" s="583">
        <f t="shared" si="23"/>
        <v>52.394294447274575</v>
      </c>
      <c r="U84" s="582">
        <f t="shared" si="23"/>
        <v>210500</v>
      </c>
      <c r="V84" s="584">
        <f t="shared" si="23"/>
        <v>33.510570555272544</v>
      </c>
      <c r="W84" s="560"/>
      <c r="X84" s="585">
        <f t="shared" ref="X84:AG84" si="24">X83+X82+X81+X74+X71</f>
        <v>80100</v>
      </c>
      <c r="Y84" s="592">
        <f t="shared" si="24"/>
        <v>12.751528273051452</v>
      </c>
      <c r="Z84" s="579">
        <f t="shared" si="24"/>
        <v>290600</v>
      </c>
      <c r="AA84" s="595">
        <f t="shared" si="24"/>
        <v>46.262098828323992</v>
      </c>
      <c r="AB84" s="598">
        <f t="shared" si="24"/>
        <v>3000</v>
      </c>
      <c r="AC84" s="599">
        <f t="shared" si="24"/>
        <v>1.9023873477515862</v>
      </c>
      <c r="AD84" s="596">
        <f t="shared" si="24"/>
        <v>4920</v>
      </c>
      <c r="AE84" s="601">
        <f t="shared" si="24"/>
        <v>0.78323993886907783</v>
      </c>
      <c r="AF84" s="593">
        <f t="shared" si="24"/>
        <v>30600</v>
      </c>
      <c r="AG84" s="600">
        <f t="shared" si="24"/>
        <v>4.8713703515028017</v>
      </c>
      <c r="AH84" s="576" t="s">
        <v>127</v>
      </c>
    </row>
    <row r="85" spans="1:34" ht="87.75" customHeight="1" thickTop="1" thickBot="1" x14ac:dyDescent="0.35">
      <c r="B85" s="164"/>
      <c r="C85" s="164"/>
      <c r="D85" s="164"/>
      <c r="E85" s="394"/>
      <c r="F85" s="608" t="s">
        <v>426</v>
      </c>
      <c r="G85" s="607" t="s">
        <v>436</v>
      </c>
      <c r="H85" s="541" t="s">
        <v>217</v>
      </c>
      <c r="I85" s="399"/>
      <c r="J85" s="399"/>
      <c r="K85" s="399"/>
      <c r="L85" s="399"/>
      <c r="M85" s="398"/>
      <c r="N85" s="425" t="s">
        <v>425</v>
      </c>
      <c r="O85" s="426" t="s">
        <v>132</v>
      </c>
      <c r="P85" s="590" t="s">
        <v>437</v>
      </c>
      <c r="Q85" s="586" t="s">
        <v>427</v>
      </c>
      <c r="R85" s="587" t="s">
        <v>438</v>
      </c>
      <c r="S85" s="594" t="s">
        <v>428</v>
      </c>
      <c r="T85" s="603" t="s">
        <v>438</v>
      </c>
      <c r="U85" s="540" t="s">
        <v>429</v>
      </c>
      <c r="V85" s="539" t="s">
        <v>438</v>
      </c>
      <c r="W85" s="400" t="s">
        <v>423</v>
      </c>
      <c r="X85" s="409" t="s">
        <v>430</v>
      </c>
      <c r="Y85" s="588" t="s">
        <v>438</v>
      </c>
      <c r="Z85" s="437" t="s">
        <v>439</v>
      </c>
      <c r="AA85" s="538" t="s">
        <v>438</v>
      </c>
      <c r="AB85" s="411" t="s">
        <v>433</v>
      </c>
      <c r="AC85" s="588" t="s">
        <v>438</v>
      </c>
      <c r="AD85" s="411" t="s">
        <v>431</v>
      </c>
      <c r="AE85" s="588" t="s">
        <v>438</v>
      </c>
      <c r="AF85" s="537" t="s">
        <v>432</v>
      </c>
      <c r="AG85" s="588" t="s">
        <v>438</v>
      </c>
    </row>
    <row r="86" spans="1:34" ht="31.5" thickTop="1" thickBot="1" x14ac:dyDescent="0.35">
      <c r="B86" s="403" t="s">
        <v>434</v>
      </c>
      <c r="C86" s="543">
        <f>F70</f>
        <v>628160</v>
      </c>
      <c r="D86" s="164"/>
      <c r="E86" s="164"/>
      <c r="F86" s="164"/>
      <c r="G86" s="405"/>
      <c r="H86" s="164"/>
      <c r="I86" s="164"/>
      <c r="J86" s="164"/>
      <c r="K86" s="164"/>
      <c r="L86" s="164"/>
      <c r="M86" s="164"/>
      <c r="N86" s="164"/>
      <c r="O86" s="164"/>
      <c r="P86" s="164"/>
      <c r="Q86" s="164"/>
      <c r="R86" s="164"/>
      <c r="S86" s="164"/>
      <c r="T86" s="164"/>
      <c r="U86" s="164"/>
      <c r="V86" s="164"/>
      <c r="W86" s="164"/>
      <c r="X86" s="164"/>
      <c r="Y86" s="164"/>
      <c r="Z86" s="164"/>
      <c r="AA86" s="164"/>
      <c r="AB86" s="164"/>
      <c r="AC86" s="164"/>
      <c r="AD86" s="164"/>
      <c r="AE86" s="164"/>
      <c r="AF86" s="164"/>
      <c r="AG86" s="164"/>
    </row>
    <row r="87" spans="1:34" ht="31.5" thickTop="1" thickBot="1" x14ac:dyDescent="0.35">
      <c r="B87" s="542" t="s">
        <v>435</v>
      </c>
      <c r="C87" s="433">
        <f>N70</f>
        <v>2492</v>
      </c>
      <c r="D87" s="164"/>
      <c r="E87" s="164"/>
      <c r="F87" s="164"/>
      <c r="G87" s="557"/>
      <c r="H87" s="164"/>
      <c r="I87" s="164"/>
      <c r="J87" s="164"/>
      <c r="K87" s="164"/>
      <c r="L87" s="164"/>
      <c r="M87" s="164"/>
      <c r="N87" s="164"/>
      <c r="O87" s="164"/>
      <c r="P87" s="164"/>
      <c r="Q87" s="164"/>
      <c r="R87" s="164"/>
      <c r="S87" s="164"/>
      <c r="T87" s="164"/>
      <c r="U87" s="164"/>
      <c r="V87" s="164"/>
      <c r="W87" s="164"/>
      <c r="X87" s="164"/>
      <c r="Y87" s="164"/>
      <c r="Z87" s="164"/>
      <c r="AA87" s="164"/>
      <c r="AB87" s="164"/>
      <c r="AC87" s="164"/>
      <c r="AD87" s="164"/>
      <c r="AE87" s="164"/>
      <c r="AF87" s="164"/>
      <c r="AG87" s="164"/>
    </row>
    <row r="88" spans="1:34" ht="15.75" thickTop="1" x14ac:dyDescent="0.3">
      <c r="F88" s="164"/>
    </row>
  </sheetData>
  <mergeCells count="8">
    <mergeCell ref="N6:P6"/>
    <mergeCell ref="Q6:V6"/>
    <mergeCell ref="A7:C7"/>
    <mergeCell ref="A64:C64"/>
    <mergeCell ref="A3:M3"/>
    <mergeCell ref="A6:E6"/>
    <mergeCell ref="F6:H6"/>
    <mergeCell ref="K6:L6"/>
  </mergeCells>
  <phoneticPr fontId="19" type="noConversion"/>
  <pageMargins left="0.78740157499999996" right="0.78740157499999996" top="0.984251969" bottom="0.984251969" header="0.4921259845" footer="0.4921259845"/>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70"/>
  <sheetViews>
    <sheetView topLeftCell="D23" workbookViewId="0">
      <selection activeCell="S45" sqref="S45"/>
    </sheetView>
  </sheetViews>
  <sheetFormatPr baseColWidth="10" defaultRowHeight="15" x14ac:dyDescent="0.3"/>
  <cols>
    <col min="2" max="2" width="3" customWidth="1"/>
    <col min="3" max="3" width="12.42578125" customWidth="1"/>
    <col min="4" max="4" width="1.28515625" customWidth="1"/>
    <col min="6" max="6" width="1.7109375" customWidth="1"/>
    <col min="8" max="8" width="1.7109375" customWidth="1"/>
    <col min="10" max="10" width="1.5703125" customWidth="1"/>
    <col min="12" max="12" width="2.42578125" customWidth="1"/>
    <col min="14" max="14" width="2.42578125" customWidth="1"/>
    <col min="16" max="16" width="2.85546875" customWidth="1"/>
    <col min="18" max="18" width="1.7109375" customWidth="1"/>
    <col min="20" max="20" width="1.85546875" customWidth="1"/>
    <col min="22" max="22" width="2.5703125" customWidth="1"/>
    <col min="24" max="24" width="1.7109375" customWidth="1"/>
    <col min="26" max="26" width="2.28515625" customWidth="1"/>
    <col min="28" max="28" width="2.5703125" customWidth="1"/>
    <col min="29" max="29" width="11.42578125" hidden="1" customWidth="1"/>
  </cols>
  <sheetData>
    <row r="3" spans="1:30" ht="18.75" thickBot="1" x14ac:dyDescent="0.3">
      <c r="A3" s="160" t="s">
        <v>130</v>
      </c>
      <c r="M3" s="161" t="s">
        <v>131</v>
      </c>
      <c r="N3" s="162"/>
    </row>
    <row r="4" spans="1:30" ht="19.5" thickBot="1" x14ac:dyDescent="0.3">
      <c r="A4" s="163">
        <v>1</v>
      </c>
      <c r="E4" s="164"/>
      <c r="F4" s="164"/>
      <c r="J4" s="162"/>
      <c r="M4" s="165"/>
      <c r="N4" s="166"/>
      <c r="O4" t="s">
        <v>206</v>
      </c>
      <c r="Q4" s="255"/>
      <c r="R4" s="253"/>
      <c r="S4" s="253"/>
      <c r="T4" s="253"/>
      <c r="U4" s="253"/>
      <c r="W4" s="256" t="s">
        <v>208</v>
      </c>
    </row>
    <row r="5" spans="1:30" ht="15.75" x14ac:dyDescent="0.25">
      <c r="A5" s="160"/>
      <c r="J5" s="167"/>
      <c r="K5" s="168"/>
      <c r="M5" s="169"/>
      <c r="N5" s="170"/>
      <c r="O5" t="s">
        <v>207</v>
      </c>
    </row>
    <row r="6" spans="1:30" ht="15.75" x14ac:dyDescent="0.25">
      <c r="A6" s="160"/>
      <c r="C6" s="23" t="s">
        <v>135</v>
      </c>
      <c r="J6" s="171"/>
    </row>
    <row r="7" spans="1:30" ht="16.5" x14ac:dyDescent="0.3">
      <c r="A7" s="160"/>
      <c r="C7" t="s">
        <v>136</v>
      </c>
      <c r="G7" s="172"/>
      <c r="H7" s="172"/>
    </row>
    <row r="8" spans="1:30" ht="16.5" thickBot="1" x14ac:dyDescent="0.3">
      <c r="A8" s="160"/>
      <c r="AA8" s="173"/>
    </row>
    <row r="9" spans="1:30" ht="16.5" thickBot="1" x14ac:dyDescent="0.3">
      <c r="A9" s="174">
        <v>2</v>
      </c>
      <c r="B9" s="114"/>
      <c r="C9" s="175">
        <v>1000</v>
      </c>
      <c r="D9" s="114"/>
      <c r="G9" s="175">
        <v>2000</v>
      </c>
      <c r="H9" s="114"/>
      <c r="K9" s="176"/>
      <c r="L9" s="176"/>
      <c r="M9" s="177">
        <v>3000</v>
      </c>
      <c r="N9" s="178"/>
      <c r="O9" s="176"/>
      <c r="P9" s="176"/>
      <c r="Q9" s="176"/>
      <c r="R9" s="176"/>
      <c r="S9" s="175">
        <v>4000</v>
      </c>
      <c r="T9" s="176"/>
      <c r="V9" s="176"/>
      <c r="X9" s="179"/>
      <c r="AA9" s="31">
        <v>5000</v>
      </c>
      <c r="AD9" s="31">
        <v>6000</v>
      </c>
    </row>
    <row r="10" spans="1:30" ht="15.75" x14ac:dyDescent="0.25">
      <c r="A10" s="180"/>
      <c r="B10" s="114"/>
      <c r="C10" s="181" t="s">
        <v>137</v>
      </c>
      <c r="D10" s="114"/>
      <c r="G10" s="182" t="s">
        <v>138</v>
      </c>
      <c r="H10" s="114"/>
      <c r="M10" s="183" t="s">
        <v>139</v>
      </c>
      <c r="N10" s="178"/>
      <c r="S10" s="181" t="s">
        <v>140</v>
      </c>
      <c r="X10" s="179"/>
      <c r="AA10" s="31" t="s">
        <v>141</v>
      </c>
      <c r="AD10" s="184" t="s">
        <v>142</v>
      </c>
    </row>
    <row r="11" spans="1:30" ht="15.75" x14ac:dyDescent="0.25">
      <c r="A11" s="180"/>
      <c r="B11" s="114"/>
      <c r="C11" s="185"/>
      <c r="D11" s="114"/>
      <c r="G11" s="186"/>
      <c r="H11" s="187"/>
      <c r="K11" s="188"/>
      <c r="L11" s="188"/>
      <c r="M11" s="189"/>
      <c r="N11" s="178"/>
      <c r="O11" s="188"/>
      <c r="P11" s="188"/>
      <c r="Q11" s="188"/>
      <c r="R11" s="188"/>
      <c r="S11" s="186"/>
      <c r="T11" s="188"/>
      <c r="V11" s="188"/>
      <c r="X11" s="190"/>
      <c r="Y11" s="191"/>
      <c r="Z11" s="191"/>
      <c r="AA11" s="192"/>
      <c r="AD11" s="192"/>
    </row>
    <row r="12" spans="1:30" ht="15.75" thickBot="1" x14ac:dyDescent="0.25">
      <c r="A12" s="114"/>
      <c r="B12" s="114"/>
      <c r="C12" s="193"/>
      <c r="D12" s="114"/>
      <c r="G12" s="193"/>
      <c r="H12" s="194"/>
      <c r="M12" s="195"/>
      <c r="N12" s="178"/>
      <c r="S12" s="196"/>
      <c r="X12" s="197"/>
      <c r="AA12" s="198"/>
      <c r="AD12" s="198"/>
    </row>
    <row r="13" spans="1:30" ht="15.75" thickBot="1" x14ac:dyDescent="0.25">
      <c r="A13" s="114"/>
      <c r="B13" s="114"/>
      <c r="C13" s="194"/>
      <c r="D13" s="114"/>
      <c r="E13" s="199"/>
      <c r="F13" s="199"/>
      <c r="L13" s="24"/>
      <c r="N13" s="200"/>
    </row>
    <row r="14" spans="1:30" ht="16.5" thickBot="1" x14ac:dyDescent="0.3">
      <c r="A14" s="174">
        <v>3</v>
      </c>
      <c r="B14" s="114"/>
      <c r="C14" s="29">
        <v>1100</v>
      </c>
      <c r="D14" s="114"/>
      <c r="E14" s="175">
        <v>2100</v>
      </c>
      <c r="F14" s="179"/>
      <c r="G14" s="175">
        <v>2200</v>
      </c>
      <c r="I14" s="201">
        <v>2300</v>
      </c>
      <c r="K14" s="31">
        <v>3100</v>
      </c>
      <c r="L14" s="202"/>
      <c r="M14" s="82">
        <v>3200</v>
      </c>
      <c r="N14" s="203"/>
      <c r="O14" s="175">
        <v>3300</v>
      </c>
      <c r="Q14" s="204">
        <v>4100</v>
      </c>
      <c r="S14" s="204">
        <v>4200</v>
      </c>
      <c r="U14" s="31">
        <v>4300</v>
      </c>
      <c r="W14" s="31">
        <v>4400</v>
      </c>
      <c r="X14" s="205"/>
      <c r="Y14" s="206">
        <v>4500</v>
      </c>
      <c r="Z14" s="207"/>
      <c r="AA14" s="201">
        <v>5100</v>
      </c>
      <c r="AD14" s="201">
        <v>6100</v>
      </c>
    </row>
    <row r="15" spans="1:30" ht="36.75" thickBot="1" x14ac:dyDescent="0.25">
      <c r="A15" s="114"/>
      <c r="B15" s="114"/>
      <c r="C15" s="45" t="s">
        <v>143</v>
      </c>
      <c r="D15" s="114"/>
      <c r="E15" s="208" t="s">
        <v>144</v>
      </c>
      <c r="F15" s="179"/>
      <c r="G15" s="181" t="s">
        <v>145</v>
      </c>
      <c r="I15" s="209" t="s">
        <v>146</v>
      </c>
      <c r="J15" s="194"/>
      <c r="K15" s="210" t="s">
        <v>147</v>
      </c>
      <c r="L15" s="205"/>
      <c r="M15" s="211" t="s">
        <v>119</v>
      </c>
      <c r="N15" s="203"/>
      <c r="O15" s="212" t="s">
        <v>148</v>
      </c>
      <c r="Q15" s="213" t="s">
        <v>149</v>
      </c>
      <c r="S15" s="213" t="s">
        <v>150</v>
      </c>
      <c r="U15" s="184" t="s">
        <v>151</v>
      </c>
      <c r="W15" s="31" t="s">
        <v>152</v>
      </c>
      <c r="X15" s="205"/>
      <c r="Y15" s="31" t="s">
        <v>119</v>
      </c>
      <c r="Z15" s="179"/>
      <c r="AA15" s="209" t="s">
        <v>153</v>
      </c>
      <c r="AD15" s="209" t="s">
        <v>154</v>
      </c>
    </row>
    <row r="16" spans="1:30" x14ac:dyDescent="0.2">
      <c r="A16" s="114"/>
      <c r="B16" s="114"/>
      <c r="C16" s="186"/>
      <c r="D16" s="114"/>
      <c r="E16" s="186"/>
      <c r="F16" s="190"/>
      <c r="G16" s="186"/>
      <c r="I16" s="186"/>
      <c r="K16" s="192"/>
      <c r="L16" s="190"/>
      <c r="M16" s="192"/>
      <c r="N16" s="178"/>
      <c r="O16" s="185"/>
      <c r="Q16" s="214"/>
      <c r="S16" s="214"/>
      <c r="U16" s="186"/>
      <c r="W16" s="192"/>
      <c r="X16" s="215"/>
      <c r="Y16" s="192"/>
      <c r="Z16" s="190"/>
      <c r="AA16" s="186"/>
      <c r="AD16" s="186"/>
    </row>
    <row r="17" spans="1:30" ht="15.75" thickBot="1" x14ac:dyDescent="0.25">
      <c r="A17" s="114"/>
      <c r="B17" s="114"/>
      <c r="C17" s="216"/>
      <c r="D17" s="114"/>
      <c r="E17" s="216"/>
      <c r="F17" s="217"/>
      <c r="G17" s="216"/>
      <c r="I17" s="216"/>
      <c r="K17" s="218"/>
      <c r="L17" s="217"/>
      <c r="M17" s="218"/>
      <c r="N17" s="219"/>
      <c r="O17" s="220"/>
      <c r="Q17" s="221"/>
      <c r="S17" s="221"/>
      <c r="U17" s="216"/>
      <c r="W17" s="218"/>
      <c r="X17" s="222"/>
      <c r="Y17" s="218"/>
      <c r="Z17" s="217"/>
      <c r="AA17" s="216"/>
      <c r="AD17" s="216"/>
    </row>
    <row r="18" spans="1:30" ht="15.75" thickBot="1" x14ac:dyDescent="0.25">
      <c r="A18" s="114"/>
      <c r="B18" s="114"/>
      <c r="C18" s="179"/>
      <c r="D18" s="114"/>
      <c r="E18" s="199"/>
      <c r="F18" s="199"/>
      <c r="L18" s="164"/>
      <c r="N18" s="200"/>
    </row>
    <row r="19" spans="1:30" ht="15.75" thickBot="1" x14ac:dyDescent="0.25">
      <c r="A19" s="114"/>
      <c r="B19" s="114"/>
      <c r="C19" s="29">
        <v>1200</v>
      </c>
      <c r="D19" s="114"/>
      <c r="E19" s="223">
        <v>2110</v>
      </c>
      <c r="F19" s="199"/>
      <c r="G19" s="223">
        <v>2210</v>
      </c>
      <c r="K19" s="201">
        <v>3110</v>
      </c>
      <c r="M19" s="201">
        <v>3210</v>
      </c>
      <c r="N19" s="200"/>
      <c r="O19" s="201">
        <v>3310</v>
      </c>
      <c r="S19" s="201">
        <v>4210</v>
      </c>
      <c r="U19" s="201">
        <v>4310</v>
      </c>
      <c r="W19" s="201">
        <v>4410</v>
      </c>
      <c r="Y19" s="201">
        <v>4510</v>
      </c>
      <c r="AA19" s="201">
        <v>5200</v>
      </c>
      <c r="AD19" s="201">
        <v>6200</v>
      </c>
    </row>
    <row r="20" spans="1:30" ht="48.75" thickBot="1" x14ac:dyDescent="0.25">
      <c r="A20" s="224"/>
      <c r="B20" s="101"/>
      <c r="C20" s="45" t="s">
        <v>155</v>
      </c>
      <c r="D20" s="226"/>
      <c r="E20" s="227" t="s">
        <v>156</v>
      </c>
      <c r="F20" s="101"/>
      <c r="G20" s="227" t="s">
        <v>157</v>
      </c>
      <c r="K20" s="209" t="s">
        <v>158</v>
      </c>
      <c r="M20" s="209" t="s">
        <v>159</v>
      </c>
      <c r="O20" s="209" t="s">
        <v>160</v>
      </c>
      <c r="S20" s="209" t="s">
        <v>161</v>
      </c>
      <c r="U20" s="209" t="s">
        <v>162</v>
      </c>
      <c r="W20" s="209" t="s">
        <v>163</v>
      </c>
      <c r="Y20" s="209" t="s">
        <v>164</v>
      </c>
      <c r="AA20" s="209" t="s">
        <v>165</v>
      </c>
      <c r="AD20" s="209" t="s">
        <v>166</v>
      </c>
    </row>
    <row r="21" spans="1:30" x14ac:dyDescent="0.2">
      <c r="A21" s="224"/>
      <c r="B21" s="101"/>
      <c r="C21" s="192"/>
      <c r="D21" s="226"/>
      <c r="E21" s="186"/>
      <c r="F21" s="101"/>
      <c r="G21" s="186"/>
      <c r="K21" s="186"/>
      <c r="M21" s="186"/>
      <c r="O21" s="186"/>
      <c r="S21" s="186"/>
      <c r="U21" s="186"/>
      <c r="W21" s="186"/>
      <c r="Y21" s="186"/>
      <c r="AA21" s="186"/>
      <c r="AD21" s="186"/>
    </row>
    <row r="22" spans="1:30" ht="15.75" thickBot="1" x14ac:dyDescent="0.25">
      <c r="A22" s="224"/>
      <c r="B22" s="101"/>
      <c r="C22" s="216"/>
      <c r="D22" s="226"/>
      <c r="E22" s="216"/>
      <c r="F22" s="101"/>
      <c r="G22" s="216"/>
      <c r="K22" s="216"/>
      <c r="M22" s="216"/>
      <c r="O22" s="216"/>
      <c r="S22" s="216"/>
      <c r="U22" s="216"/>
      <c r="W22" s="216"/>
      <c r="Y22" s="216"/>
      <c r="AA22" s="216"/>
      <c r="AD22" s="216"/>
    </row>
    <row r="23" spans="1:30" ht="6.75" customHeight="1" thickBot="1" x14ac:dyDescent="0.25">
      <c r="A23" s="224"/>
      <c r="B23" s="101"/>
      <c r="C23" s="101"/>
      <c r="D23" s="226"/>
      <c r="E23" s="101"/>
      <c r="F23" s="101"/>
    </row>
    <row r="24" spans="1:30" ht="15.75" thickBot="1" x14ac:dyDescent="0.25">
      <c r="A24" s="224"/>
      <c r="B24" s="101"/>
      <c r="C24" s="29">
        <v>1300</v>
      </c>
      <c r="D24" s="226"/>
      <c r="E24" s="223">
        <v>2120</v>
      </c>
      <c r="F24" s="101"/>
      <c r="G24" s="223">
        <v>2220</v>
      </c>
      <c r="K24" s="201">
        <v>3120</v>
      </c>
      <c r="M24" s="201">
        <v>3220</v>
      </c>
      <c r="O24" s="201">
        <v>3320</v>
      </c>
      <c r="S24" s="201">
        <v>4220</v>
      </c>
      <c r="U24" s="201">
        <v>4320</v>
      </c>
      <c r="W24" s="201">
        <v>4420</v>
      </c>
      <c r="Y24" s="201">
        <v>4520</v>
      </c>
      <c r="AA24" s="201">
        <v>5300</v>
      </c>
      <c r="AD24" s="201">
        <v>6300</v>
      </c>
    </row>
    <row r="25" spans="1:30" ht="48.75" thickBot="1" x14ac:dyDescent="0.25">
      <c r="A25" s="224"/>
      <c r="B25" s="101"/>
      <c r="C25" s="45" t="s">
        <v>167</v>
      </c>
      <c r="D25" s="226"/>
      <c r="E25" s="227" t="s">
        <v>168</v>
      </c>
      <c r="F25" s="101"/>
      <c r="G25" s="227" t="s">
        <v>169</v>
      </c>
      <c r="I25" s="114"/>
      <c r="K25" s="228" t="s">
        <v>151</v>
      </c>
      <c r="M25" s="209" t="s">
        <v>170</v>
      </c>
      <c r="O25" s="209" t="s">
        <v>171</v>
      </c>
      <c r="S25" s="209" t="s">
        <v>172</v>
      </c>
      <c r="U25" s="209" t="s">
        <v>173</v>
      </c>
      <c r="W25" s="209" t="s">
        <v>174</v>
      </c>
      <c r="Y25" s="209" t="s">
        <v>175</v>
      </c>
      <c r="AA25" s="209" t="s">
        <v>176</v>
      </c>
      <c r="AD25" s="209" t="s">
        <v>177</v>
      </c>
    </row>
    <row r="26" spans="1:30" x14ac:dyDescent="0.2">
      <c r="A26" s="224"/>
      <c r="B26" s="101"/>
      <c r="C26" s="192"/>
      <c r="D26" s="226"/>
      <c r="E26" s="186"/>
      <c r="F26" s="101"/>
      <c r="G26" s="186"/>
      <c r="I26" s="229"/>
      <c r="K26" s="186"/>
      <c r="M26" s="186"/>
      <c r="O26" s="186"/>
      <c r="S26" s="186"/>
      <c r="U26" s="186"/>
      <c r="W26" s="186"/>
      <c r="Y26" s="186"/>
      <c r="AA26" s="186"/>
      <c r="AD26" s="186"/>
    </row>
    <row r="27" spans="1:30" ht="15.75" thickBot="1" x14ac:dyDescent="0.25">
      <c r="A27" s="224"/>
      <c r="B27" s="101"/>
      <c r="C27" s="218"/>
      <c r="D27" s="226"/>
      <c r="E27" s="216"/>
      <c r="F27" s="101"/>
      <c r="G27" s="216"/>
      <c r="I27" s="190"/>
      <c r="K27" s="216"/>
      <c r="M27" s="216"/>
      <c r="O27" s="216"/>
      <c r="S27" s="216"/>
      <c r="U27" s="216"/>
      <c r="W27" s="216"/>
      <c r="X27" s="226"/>
      <c r="Y27" s="216"/>
      <c r="Z27" s="226"/>
      <c r="AA27" s="216"/>
      <c r="AB27" s="226"/>
      <c r="AC27" s="226"/>
      <c r="AD27" s="216"/>
    </row>
    <row r="28" spans="1:30" ht="9" customHeight="1" thickBot="1" x14ac:dyDescent="0.25">
      <c r="A28" s="224"/>
      <c r="B28" s="101"/>
      <c r="C28" s="217"/>
      <c r="D28" s="226"/>
      <c r="E28" s="101"/>
      <c r="F28" s="101"/>
      <c r="I28" s="217"/>
      <c r="S28" s="230"/>
      <c r="W28" s="226"/>
      <c r="X28" s="226"/>
      <c r="Y28" s="226"/>
      <c r="Z28" s="226"/>
      <c r="AA28" s="226"/>
      <c r="AB28" s="226"/>
      <c r="AC28" s="226"/>
      <c r="AD28" s="96"/>
    </row>
    <row r="29" spans="1:30" ht="15.75" thickBot="1" x14ac:dyDescent="0.25">
      <c r="A29" s="224"/>
      <c r="B29" s="101"/>
      <c r="C29" s="29">
        <v>1400</v>
      </c>
      <c r="D29" s="226"/>
      <c r="E29" s="101"/>
      <c r="F29" s="101"/>
      <c r="K29" s="29">
        <v>3130</v>
      </c>
      <c r="S29" s="29">
        <v>4230</v>
      </c>
      <c r="U29" s="29">
        <v>4330</v>
      </c>
      <c r="W29" s="29">
        <v>4430</v>
      </c>
      <c r="X29" s="179"/>
      <c r="Y29" s="179"/>
      <c r="Z29" s="179"/>
      <c r="AA29" s="201">
        <v>5400</v>
      </c>
      <c r="AB29" s="96"/>
      <c r="AC29" s="179"/>
      <c r="AD29" s="201">
        <v>6400</v>
      </c>
    </row>
    <row r="30" spans="1:30" ht="36.75" thickBot="1" x14ac:dyDescent="0.25">
      <c r="A30" s="224"/>
      <c r="B30" s="101"/>
      <c r="C30" s="45" t="s">
        <v>178</v>
      </c>
      <c r="D30" s="226"/>
      <c r="E30" s="101"/>
      <c r="F30" s="101"/>
      <c r="K30" s="228" t="s">
        <v>152</v>
      </c>
      <c r="S30" s="29" t="s">
        <v>179</v>
      </c>
      <c r="U30" s="45" t="s">
        <v>180</v>
      </c>
      <c r="W30" s="45" t="s">
        <v>181</v>
      </c>
      <c r="X30" s="226"/>
      <c r="Z30" s="226"/>
      <c r="AA30" s="209" t="s">
        <v>182</v>
      </c>
      <c r="AB30" s="226"/>
      <c r="AC30" s="226"/>
      <c r="AD30" s="209" t="s">
        <v>183</v>
      </c>
    </row>
    <row r="31" spans="1:30" x14ac:dyDescent="0.2">
      <c r="A31" s="224"/>
      <c r="B31" s="101"/>
      <c r="C31" s="192"/>
      <c r="D31" s="226"/>
      <c r="E31" s="101"/>
      <c r="F31" s="101"/>
      <c r="K31" s="192"/>
      <c r="S31" s="192"/>
      <c r="U31" s="192"/>
      <c r="W31" s="192"/>
      <c r="X31" s="226"/>
      <c r="Y31" s="226"/>
      <c r="Z31" s="226"/>
      <c r="AA31" s="186"/>
      <c r="AB31" s="226"/>
      <c r="AC31" s="226"/>
      <c r="AD31" s="186"/>
    </row>
    <row r="32" spans="1:30" ht="15.75" thickBot="1" x14ac:dyDescent="0.25">
      <c r="A32" s="224"/>
      <c r="B32" s="101"/>
      <c r="C32" s="218"/>
      <c r="D32" s="226"/>
      <c r="E32" s="101"/>
      <c r="F32" s="101"/>
      <c r="K32" s="216"/>
      <c r="S32" s="218"/>
      <c r="U32" s="218"/>
      <c r="W32" s="218"/>
      <c r="X32" s="179"/>
      <c r="Y32" s="179"/>
      <c r="Z32" s="179"/>
      <c r="AA32" s="216"/>
      <c r="AB32" s="179"/>
      <c r="AC32" s="179"/>
      <c r="AD32" s="216"/>
    </row>
    <row r="33" spans="1:30" ht="7.5" customHeight="1" x14ac:dyDescent="0.2">
      <c r="A33" s="224"/>
      <c r="B33" s="101"/>
      <c r="C33" s="217"/>
      <c r="D33" s="226"/>
      <c r="E33" s="101"/>
      <c r="F33" s="101"/>
      <c r="S33" s="230"/>
      <c r="W33" s="226"/>
      <c r="X33" s="226"/>
      <c r="Y33" s="226"/>
      <c r="Z33" s="226"/>
      <c r="AA33" s="226"/>
      <c r="AB33" s="101"/>
      <c r="AC33" s="101"/>
    </row>
    <row r="34" spans="1:30" x14ac:dyDescent="0.2">
      <c r="A34" s="224"/>
      <c r="B34" s="101"/>
      <c r="C34" s="29">
        <v>1500</v>
      </c>
      <c r="D34" s="226"/>
      <c r="E34" s="101"/>
      <c r="F34" s="101"/>
      <c r="S34" s="29">
        <v>4240</v>
      </c>
      <c r="W34" s="114"/>
      <c r="X34" s="226"/>
      <c r="Y34" s="226"/>
      <c r="Z34" s="226"/>
      <c r="AA34" s="226"/>
      <c r="AB34" s="226"/>
      <c r="AC34" s="226"/>
    </row>
    <row r="35" spans="1:30" ht="48" x14ac:dyDescent="0.2">
      <c r="A35" s="224"/>
      <c r="B35" s="101"/>
      <c r="C35" s="45" t="s">
        <v>184</v>
      </c>
      <c r="D35" s="226"/>
      <c r="E35" s="101"/>
      <c r="F35" s="101"/>
      <c r="S35" s="228" t="s">
        <v>185</v>
      </c>
      <c r="W35" s="179"/>
      <c r="X35" s="226"/>
      <c r="Y35" s="226"/>
      <c r="Z35" s="226"/>
      <c r="AA35" s="226"/>
      <c r="AB35" s="226"/>
      <c r="AC35" s="226"/>
    </row>
    <row r="36" spans="1:30" x14ac:dyDescent="0.2">
      <c r="A36" s="224"/>
      <c r="B36" s="101"/>
      <c r="C36" s="192"/>
      <c r="D36" s="226"/>
      <c r="E36" s="101"/>
      <c r="F36" s="101"/>
      <c r="S36" s="192"/>
      <c r="W36" s="190"/>
      <c r="X36" s="179"/>
      <c r="Y36" s="179"/>
      <c r="Z36" s="179"/>
      <c r="AA36" s="179"/>
      <c r="AB36" s="179"/>
      <c r="AC36" s="179"/>
    </row>
    <row r="37" spans="1:30" x14ac:dyDescent="0.2">
      <c r="A37" s="224"/>
      <c r="B37" s="101"/>
      <c r="C37" s="218"/>
      <c r="D37" s="226"/>
      <c r="E37" s="101"/>
      <c r="F37" s="101"/>
      <c r="S37" s="218"/>
      <c r="W37" s="217"/>
      <c r="X37" s="226"/>
      <c r="Y37" s="226"/>
      <c r="Z37" s="226"/>
      <c r="AA37" s="226"/>
      <c r="AB37" s="226"/>
      <c r="AC37" s="226"/>
    </row>
    <row r="38" spans="1:30" x14ac:dyDescent="0.2">
      <c r="A38" s="224"/>
      <c r="B38" s="101"/>
      <c r="C38" s="217"/>
      <c r="D38" s="226"/>
      <c r="E38" s="101"/>
      <c r="F38" s="101"/>
      <c r="W38" s="226"/>
      <c r="X38" s="226"/>
      <c r="Y38" s="226"/>
      <c r="Z38" s="226"/>
      <c r="AA38" s="226"/>
      <c r="AB38" s="226"/>
      <c r="AC38" s="226"/>
    </row>
    <row r="39" spans="1:30" x14ac:dyDescent="0.2">
      <c r="A39" s="224"/>
      <c r="B39" s="101"/>
      <c r="C39" s="29">
        <v>1600</v>
      </c>
      <c r="D39" s="226"/>
      <c r="E39" s="101"/>
      <c r="F39" s="101"/>
      <c r="W39" s="179"/>
      <c r="X39" s="179"/>
      <c r="Y39" s="179"/>
      <c r="Z39" s="179"/>
      <c r="AA39" s="179"/>
      <c r="AB39" s="179"/>
      <c r="AC39" s="179"/>
      <c r="AD39" s="24"/>
    </row>
    <row r="40" spans="1:30" ht="24" x14ac:dyDescent="0.2">
      <c r="A40" s="224"/>
      <c r="B40" s="101"/>
      <c r="C40" s="45" t="s">
        <v>186</v>
      </c>
      <c r="D40" s="226"/>
      <c r="E40" s="101"/>
      <c r="F40" s="101"/>
      <c r="W40" s="226"/>
      <c r="X40" s="226"/>
      <c r="Y40" s="226"/>
      <c r="Z40" s="226"/>
      <c r="AA40" s="226"/>
      <c r="AB40" s="226"/>
      <c r="AC40" s="226"/>
      <c r="AD40" s="24"/>
    </row>
    <row r="41" spans="1:30" x14ac:dyDescent="0.2">
      <c r="A41" s="224"/>
      <c r="B41" s="101"/>
      <c r="C41" s="192"/>
      <c r="D41" s="226"/>
      <c r="E41" s="101"/>
      <c r="F41" s="101"/>
      <c r="W41" s="226"/>
      <c r="X41" s="226"/>
      <c r="Y41" s="226"/>
      <c r="Z41" s="226"/>
      <c r="AA41" s="226"/>
      <c r="AB41" s="226"/>
      <c r="AC41" s="226"/>
      <c r="AD41" s="24"/>
    </row>
    <row r="42" spans="1:30" x14ac:dyDescent="0.2">
      <c r="A42" s="224"/>
      <c r="B42" s="101"/>
      <c r="C42" s="218"/>
      <c r="D42" s="226"/>
      <c r="E42" s="101"/>
      <c r="F42" s="101"/>
      <c r="W42" s="179"/>
      <c r="X42" s="179"/>
      <c r="Y42" s="179"/>
      <c r="Z42" s="179"/>
      <c r="AA42" s="179"/>
      <c r="AB42" s="179"/>
      <c r="AC42" s="179"/>
    </row>
    <row r="43" spans="1:30" x14ac:dyDescent="0.2">
      <c r="A43" s="224"/>
      <c r="B43" s="101"/>
      <c r="C43" s="217"/>
      <c r="D43" s="226"/>
      <c r="E43" s="101"/>
      <c r="F43" s="101"/>
      <c r="W43" s="179"/>
      <c r="X43" s="179"/>
      <c r="Y43" s="179"/>
      <c r="Z43" s="179"/>
      <c r="AA43" s="179"/>
      <c r="AB43" s="226"/>
      <c r="AC43" s="226"/>
    </row>
    <row r="44" spans="1:30" x14ac:dyDescent="0.2">
      <c r="A44" s="224"/>
      <c r="B44" s="101"/>
      <c r="C44" s="29">
        <v>1700</v>
      </c>
      <c r="D44" s="226"/>
      <c r="E44" s="101"/>
      <c r="F44" s="101"/>
      <c r="W44" s="179"/>
      <c r="X44" s="179"/>
      <c r="Y44" s="179"/>
      <c r="Z44" s="179"/>
      <c r="AA44" s="179"/>
      <c r="AB44" s="226"/>
      <c r="AC44" s="226"/>
    </row>
    <row r="45" spans="1:30" ht="24" x14ac:dyDescent="0.2">
      <c r="A45" s="224"/>
      <c r="B45" s="101"/>
      <c r="C45" s="225" t="s">
        <v>187</v>
      </c>
      <c r="D45" s="226"/>
      <c r="E45" s="101"/>
      <c r="F45" s="101"/>
      <c r="S45" s="179"/>
      <c r="T45" s="179"/>
      <c r="U45" s="179"/>
      <c r="V45" s="179"/>
      <c r="W45" s="179"/>
      <c r="X45" s="179"/>
      <c r="Y45" s="96"/>
      <c r="Z45" s="226"/>
      <c r="AA45" s="226"/>
      <c r="AB45" s="226"/>
      <c r="AC45" s="226"/>
    </row>
    <row r="46" spans="1:30" x14ac:dyDescent="0.2">
      <c r="A46" s="224"/>
      <c r="B46" s="101"/>
      <c r="C46" s="192"/>
      <c r="D46" s="226"/>
      <c r="E46" s="101"/>
      <c r="F46" s="101"/>
      <c r="S46" s="226"/>
      <c r="T46" s="226"/>
      <c r="U46" s="226"/>
      <c r="V46" s="226"/>
      <c r="W46" s="226"/>
      <c r="X46" s="226"/>
      <c r="Y46" s="96"/>
      <c r="Z46" s="226"/>
      <c r="AA46" s="226"/>
      <c r="AB46" s="226"/>
      <c r="AC46" s="226"/>
    </row>
    <row r="47" spans="1:30" x14ac:dyDescent="0.2">
      <c r="A47" s="224"/>
      <c r="B47" s="101"/>
      <c r="C47" s="218"/>
      <c r="D47" s="226"/>
      <c r="E47" s="101"/>
      <c r="F47" s="101"/>
      <c r="S47" s="226"/>
      <c r="T47" s="226"/>
      <c r="U47" s="226"/>
      <c r="V47" s="226"/>
      <c r="W47" s="226"/>
      <c r="X47" s="226"/>
      <c r="Y47" s="96"/>
      <c r="Z47" s="226"/>
      <c r="AA47" s="226"/>
      <c r="AB47" s="226"/>
      <c r="AC47" s="226"/>
    </row>
    <row r="48" spans="1:30" x14ac:dyDescent="0.2">
      <c r="A48" s="224"/>
      <c r="B48" s="101"/>
      <c r="C48" s="231"/>
      <c r="D48" s="226"/>
      <c r="E48" s="101"/>
      <c r="F48" s="101"/>
      <c r="S48" s="226"/>
      <c r="T48" s="226"/>
      <c r="U48" s="226"/>
      <c r="V48" s="226"/>
      <c r="W48" s="226"/>
      <c r="X48" s="226"/>
      <c r="Y48" s="96"/>
      <c r="Z48" s="226"/>
      <c r="AA48" s="226"/>
      <c r="AB48" s="226"/>
      <c r="AC48" s="226"/>
    </row>
    <row r="49" spans="1:30" x14ac:dyDescent="0.2">
      <c r="A49" s="224"/>
      <c r="B49" s="101"/>
      <c r="C49" s="181" t="s">
        <v>137</v>
      </c>
      <c r="D49" s="226"/>
      <c r="E49" s="101"/>
      <c r="F49" s="101"/>
      <c r="G49" s="182" t="s">
        <v>138</v>
      </c>
      <c r="K49" s="217"/>
      <c r="M49" s="183" t="s">
        <v>139</v>
      </c>
      <c r="T49" s="226"/>
      <c r="U49" s="181" t="s">
        <v>140</v>
      </c>
      <c r="V49" s="226"/>
      <c r="W49" s="226"/>
      <c r="X49" s="226"/>
      <c r="Y49" s="96"/>
      <c r="Z49" s="226"/>
      <c r="AA49" s="31" t="s">
        <v>141</v>
      </c>
      <c r="AB49" s="226"/>
      <c r="AC49" s="226"/>
      <c r="AD49" s="184" t="s">
        <v>142</v>
      </c>
    </row>
    <row r="50" spans="1:30" ht="30" x14ac:dyDescent="0.3">
      <c r="A50" s="224"/>
      <c r="B50" s="101"/>
      <c r="C50" s="229" t="s">
        <v>188</v>
      </c>
      <c r="D50" s="226"/>
      <c r="F50" s="101"/>
      <c r="G50" s="232" t="s">
        <v>189</v>
      </c>
      <c r="K50" s="179"/>
      <c r="M50" s="232" t="s">
        <v>190</v>
      </c>
      <c r="T50" s="226"/>
      <c r="U50" s="232" t="s">
        <v>191</v>
      </c>
      <c r="V50" s="226"/>
      <c r="W50" s="226"/>
      <c r="X50" s="226"/>
      <c r="Y50" s="96"/>
      <c r="Z50" s="226"/>
      <c r="AA50" s="232" t="s">
        <v>192</v>
      </c>
      <c r="AB50" s="226"/>
      <c r="AC50" s="226"/>
      <c r="AD50" s="232" t="s">
        <v>193</v>
      </c>
    </row>
    <row r="51" spans="1:30" ht="14.25" customHeight="1" x14ac:dyDescent="0.2">
      <c r="A51" s="233" t="s">
        <v>194</v>
      </c>
      <c r="B51" s="101"/>
      <c r="C51" s="234">
        <f>C46+C41+C36+C31+C26+C21+C16</f>
        <v>0</v>
      </c>
      <c r="D51" s="226"/>
      <c r="F51" s="101"/>
      <c r="G51" s="235">
        <f>E16+G16+I16</f>
        <v>0</v>
      </c>
      <c r="K51" s="114"/>
      <c r="M51" s="235">
        <f>K31+K26+K21+M26+M21+O26+O21</f>
        <v>0</v>
      </c>
      <c r="T51" s="226"/>
      <c r="U51" s="235"/>
      <c r="V51" s="226"/>
      <c r="W51" s="226"/>
      <c r="X51" s="226"/>
      <c r="Y51" s="96"/>
      <c r="Z51" s="226"/>
      <c r="AA51" s="235">
        <f>AD51</f>
        <v>0</v>
      </c>
      <c r="AB51" s="226"/>
      <c r="AC51" s="226"/>
      <c r="AD51" s="235">
        <f>AD31+AD26+AD21+AD16</f>
        <v>0</v>
      </c>
    </row>
    <row r="52" spans="1:30" ht="75" x14ac:dyDescent="0.3">
      <c r="A52" s="236" t="s">
        <v>195</v>
      </c>
      <c r="B52" s="101"/>
      <c r="C52" s="237">
        <f>C47+C42+C37+C32+C27+C22+C17</f>
        <v>0</v>
      </c>
      <c r="D52" s="226"/>
      <c r="F52" s="101"/>
      <c r="G52" s="238">
        <f>E27+E22+G27+G22+I17</f>
        <v>0</v>
      </c>
      <c r="K52" s="229"/>
      <c r="M52" s="238">
        <f>K32+K27+K22+M27+M22+O27+O22</f>
        <v>0</v>
      </c>
      <c r="Q52" s="239" t="s">
        <v>196</v>
      </c>
      <c r="T52" s="179"/>
      <c r="U52" s="238"/>
      <c r="V52" s="179"/>
      <c r="W52" s="179"/>
      <c r="X52" s="179"/>
      <c r="Z52" s="226"/>
      <c r="AA52" s="238">
        <f>AA32+AA27+AA22+AA17</f>
        <v>0</v>
      </c>
      <c r="AB52" s="226"/>
      <c r="AC52" s="226"/>
      <c r="AD52" s="238">
        <f>AD32+AD27+AD22+AD17</f>
        <v>0</v>
      </c>
    </row>
    <row r="53" spans="1:30" x14ac:dyDescent="0.2">
      <c r="A53" s="236"/>
      <c r="B53" s="101"/>
      <c r="C53" s="237"/>
      <c r="D53" s="226"/>
      <c r="F53" s="101"/>
      <c r="G53" s="238"/>
      <c r="K53" s="229"/>
      <c r="M53" s="238"/>
      <c r="Q53" s="240">
        <f>U57+U60+U63</f>
        <v>0</v>
      </c>
      <c r="T53" s="179"/>
      <c r="U53" s="179"/>
      <c r="V53" s="179"/>
      <c r="W53" s="179"/>
      <c r="X53" s="179"/>
      <c r="Z53" s="226"/>
      <c r="AA53" s="238"/>
      <c r="AB53" s="226"/>
      <c r="AC53" s="226"/>
      <c r="AD53" s="238"/>
    </row>
    <row r="54" spans="1:30" x14ac:dyDescent="0.2">
      <c r="A54" s="236"/>
      <c r="B54" s="101"/>
      <c r="C54" s="237"/>
      <c r="D54" s="226"/>
      <c r="F54" s="101"/>
      <c r="G54" s="238"/>
      <c r="K54" s="229"/>
      <c r="M54" s="238"/>
      <c r="Q54" s="238">
        <f>U58+U61+U64</f>
        <v>0</v>
      </c>
      <c r="T54" s="179"/>
      <c r="U54" s="179"/>
      <c r="V54" s="179"/>
      <c r="W54" s="179"/>
      <c r="X54" s="179"/>
      <c r="Z54" s="226"/>
      <c r="AA54" s="238"/>
      <c r="AB54" s="226"/>
      <c r="AC54" s="226"/>
      <c r="AD54" s="238"/>
    </row>
    <row r="55" spans="1:30" x14ac:dyDescent="0.2">
      <c r="A55" s="236"/>
      <c r="B55" s="101"/>
      <c r="C55" s="237"/>
      <c r="D55" s="226"/>
      <c r="F55" s="101"/>
      <c r="G55" s="238"/>
      <c r="K55" s="229"/>
      <c r="M55" s="238"/>
      <c r="T55" s="179"/>
      <c r="U55" s="179"/>
      <c r="V55" s="179"/>
      <c r="W55" s="179"/>
      <c r="X55" s="179"/>
      <c r="Z55" s="226"/>
      <c r="AA55" s="238"/>
      <c r="AB55" s="226"/>
      <c r="AC55" s="226"/>
      <c r="AD55" s="238"/>
    </row>
    <row r="56" spans="1:30" x14ac:dyDescent="0.2">
      <c r="A56" s="236"/>
      <c r="B56" s="101"/>
      <c r="C56" s="237"/>
      <c r="D56" s="226"/>
      <c r="F56" s="101"/>
      <c r="G56" s="238"/>
      <c r="K56" s="229"/>
      <c r="M56" s="238"/>
      <c r="T56" s="179"/>
      <c r="U56" s="179"/>
      <c r="V56" s="179"/>
      <c r="W56" s="179"/>
      <c r="X56" s="179"/>
      <c r="Z56" s="226"/>
      <c r="AA56" s="238"/>
      <c r="AB56" s="226"/>
      <c r="AC56" s="226"/>
      <c r="AD56" s="238"/>
    </row>
    <row r="57" spans="1:30" x14ac:dyDescent="0.2">
      <c r="A57" s="179"/>
      <c r="B57" s="226"/>
      <c r="C57" s="226"/>
      <c r="D57" s="241"/>
      <c r="E57" s="241"/>
      <c r="F57" s="226"/>
      <c r="K57" s="190"/>
      <c r="S57" s="204">
        <v>4200</v>
      </c>
      <c r="T57" s="224"/>
      <c r="U57" s="235">
        <f>S36+S31+S26+S21</f>
        <v>0</v>
      </c>
      <c r="V57" s="226"/>
      <c r="W57" s="226"/>
      <c r="X57" s="224"/>
      <c r="Z57" s="179"/>
      <c r="AA57" s="179"/>
      <c r="AB57" s="179"/>
      <c r="AC57" s="179"/>
      <c r="AD57" s="96"/>
    </row>
    <row r="58" spans="1:30" ht="24" x14ac:dyDescent="0.2">
      <c r="A58" s="179"/>
      <c r="B58" s="226"/>
      <c r="C58" s="226"/>
      <c r="D58" s="241"/>
      <c r="E58" s="241"/>
      <c r="F58" s="226"/>
      <c r="K58" s="217"/>
      <c r="S58" s="213" t="s">
        <v>150</v>
      </c>
      <c r="T58" s="224"/>
      <c r="U58" s="238">
        <f>S37+S32+S27+S22</f>
        <v>0</v>
      </c>
      <c r="V58" s="226"/>
      <c r="W58" s="226"/>
      <c r="X58" s="224"/>
      <c r="Z58" s="226"/>
      <c r="AA58" s="226"/>
      <c r="AB58" s="226"/>
      <c r="AC58" s="226"/>
      <c r="AD58" s="96"/>
    </row>
    <row r="59" spans="1:30" x14ac:dyDescent="0.2">
      <c r="A59" s="242"/>
      <c r="B59" s="179"/>
      <c r="C59" s="179"/>
      <c r="D59" s="179"/>
      <c r="E59" s="164"/>
      <c r="F59" s="179"/>
      <c r="K59" s="101"/>
      <c r="T59" s="224"/>
      <c r="U59" s="224"/>
      <c r="V59" s="226"/>
      <c r="W59" s="101"/>
      <c r="X59" s="243"/>
      <c r="Z59" s="226"/>
      <c r="AA59" s="226"/>
      <c r="AB59" s="226"/>
      <c r="AC59" s="226"/>
      <c r="AD59" s="96"/>
    </row>
    <row r="60" spans="1:30" x14ac:dyDescent="0.2">
      <c r="A60" s="244"/>
      <c r="B60" s="226"/>
      <c r="C60" s="226"/>
      <c r="D60" s="226"/>
      <c r="E60" s="226"/>
      <c r="F60" s="226"/>
      <c r="K60" s="114"/>
      <c r="S60" s="31">
        <v>4300</v>
      </c>
      <c r="T60" s="224"/>
      <c r="U60" s="235">
        <f>W31+W21</f>
        <v>0</v>
      </c>
      <c r="V60" s="226"/>
      <c r="W60" s="226"/>
      <c r="X60" s="224"/>
      <c r="Z60" s="226"/>
      <c r="AA60" s="226"/>
      <c r="AB60" s="101"/>
      <c r="AC60" s="101"/>
      <c r="AD60" s="96"/>
    </row>
    <row r="61" spans="1:30" x14ac:dyDescent="0.2">
      <c r="A61" s="224"/>
      <c r="B61" s="226"/>
      <c r="C61" s="226"/>
      <c r="D61" s="226"/>
      <c r="E61" s="226"/>
      <c r="F61" s="226"/>
      <c r="K61" s="229"/>
      <c r="S61" s="184" t="s">
        <v>151</v>
      </c>
      <c r="U61" s="238">
        <f>U32+U27+U22</f>
        <v>0</v>
      </c>
      <c r="V61" s="164"/>
      <c r="W61" s="179"/>
      <c r="X61" s="179"/>
      <c r="Y61" s="179"/>
      <c r="Z61" s="179"/>
      <c r="AA61" s="179"/>
      <c r="AB61" s="179"/>
      <c r="AC61" s="179"/>
      <c r="AD61" s="164"/>
    </row>
    <row r="62" spans="1:30" x14ac:dyDescent="0.2">
      <c r="A62" s="245"/>
      <c r="B62" s="179"/>
      <c r="C62" s="179"/>
      <c r="D62" s="179"/>
      <c r="E62" s="179"/>
      <c r="F62" s="179"/>
      <c r="K62" s="190"/>
      <c r="V62" s="164"/>
      <c r="W62" s="179"/>
      <c r="X62" s="179"/>
      <c r="Y62" s="226"/>
      <c r="Z62" s="226"/>
      <c r="AA62" s="226"/>
      <c r="AB62" s="226"/>
      <c r="AC62" s="226"/>
      <c r="AD62" s="164"/>
    </row>
    <row r="63" spans="1:30" x14ac:dyDescent="0.2">
      <c r="A63" s="224"/>
      <c r="B63" s="226"/>
      <c r="C63" s="226"/>
      <c r="D63" s="226"/>
      <c r="E63" s="101"/>
      <c r="F63" s="101"/>
      <c r="G63" s="164"/>
      <c r="K63" s="217"/>
      <c r="S63" s="31">
        <v>4400</v>
      </c>
      <c r="U63" s="235">
        <f>W31+W26+W21</f>
        <v>0</v>
      </c>
      <c r="V63" s="164"/>
      <c r="W63" s="179"/>
      <c r="X63" s="179"/>
      <c r="Y63" s="226"/>
      <c r="Z63" s="226"/>
      <c r="AA63" s="226"/>
      <c r="AB63" s="226"/>
      <c r="AC63" s="226"/>
      <c r="AD63" s="164"/>
    </row>
    <row r="64" spans="1:30" x14ac:dyDescent="0.2">
      <c r="A64" s="224"/>
      <c r="B64" s="226"/>
      <c r="C64" s="226"/>
      <c r="D64" s="226"/>
      <c r="E64" s="226"/>
      <c r="F64" s="226"/>
      <c r="G64" s="164"/>
      <c r="K64" s="217"/>
      <c r="S64" s="31" t="s">
        <v>152</v>
      </c>
      <c r="U64" s="238">
        <f>W32+W27+W22</f>
        <v>0</v>
      </c>
      <c r="V64" s="164"/>
      <c r="W64" s="179"/>
      <c r="X64" s="179"/>
      <c r="Y64" s="226"/>
      <c r="Z64" s="226"/>
      <c r="AA64" s="226"/>
      <c r="AB64" s="226"/>
      <c r="AC64" s="226"/>
      <c r="AD64" s="164"/>
    </row>
    <row r="65" spans="1:30" x14ac:dyDescent="0.2">
      <c r="A65" s="224"/>
      <c r="B65" s="226"/>
      <c r="C65" s="226"/>
      <c r="D65" s="226"/>
      <c r="E65" s="226"/>
      <c r="F65" s="226"/>
      <c r="G65" s="164"/>
      <c r="K65" s="114"/>
      <c r="W65" s="179"/>
      <c r="X65" s="179"/>
      <c r="Y65" s="179"/>
      <c r="Z65" s="179"/>
      <c r="AA65" s="179"/>
      <c r="AB65" s="179"/>
      <c r="AC65" s="179"/>
      <c r="AD65" s="96"/>
    </row>
    <row r="66" spans="1:30" x14ac:dyDescent="0.2">
      <c r="A66" s="242"/>
      <c r="B66" s="179"/>
      <c r="C66" s="179"/>
      <c r="D66" s="179"/>
      <c r="E66" s="164"/>
      <c r="F66" s="179"/>
      <c r="G66" s="164"/>
      <c r="K66" s="229"/>
      <c r="S66" s="206">
        <v>4500</v>
      </c>
      <c r="U66" s="235">
        <f>Y26+Y21</f>
        <v>0</v>
      </c>
      <c r="W66" s="179"/>
      <c r="X66" s="179"/>
      <c r="Y66" s="226"/>
      <c r="Z66" s="226"/>
      <c r="AA66" s="226"/>
      <c r="AB66" s="226"/>
      <c r="AC66" s="226"/>
      <c r="AD66" s="96"/>
    </row>
    <row r="67" spans="1:30" x14ac:dyDescent="0.2">
      <c r="A67" s="224"/>
      <c r="B67" s="226"/>
      <c r="C67" s="226"/>
      <c r="D67" s="226"/>
      <c r="E67" s="226"/>
      <c r="F67" s="226"/>
      <c r="G67" s="164"/>
      <c r="K67" s="190"/>
      <c r="S67" s="31" t="s">
        <v>119</v>
      </c>
      <c r="U67" s="238">
        <f>Y27+Y22</f>
        <v>0</v>
      </c>
      <c r="W67" s="179"/>
      <c r="X67" s="179"/>
      <c r="Y67" s="226"/>
      <c r="Z67" s="226"/>
      <c r="AA67" s="226"/>
      <c r="AB67" s="226"/>
      <c r="AC67" s="226"/>
      <c r="AD67" s="96"/>
    </row>
    <row r="68" spans="1:30" x14ac:dyDescent="0.2">
      <c r="A68" s="224"/>
      <c r="B68" s="226"/>
      <c r="C68" s="226"/>
      <c r="D68" s="226"/>
      <c r="E68" s="226"/>
      <c r="F68" s="226"/>
      <c r="G68" s="164"/>
      <c r="K68" s="217"/>
      <c r="U68" s="246"/>
      <c r="W68" s="235"/>
      <c r="X68" s="179"/>
      <c r="Y68" s="179"/>
      <c r="Z68" s="179"/>
      <c r="AA68" s="179"/>
      <c r="AB68" s="179"/>
      <c r="AC68" s="179"/>
      <c r="AD68" s="24"/>
    </row>
    <row r="69" spans="1:30" x14ac:dyDescent="0.2">
      <c r="A69" s="242"/>
      <c r="B69" s="179"/>
      <c r="C69" s="179"/>
      <c r="D69" s="179"/>
      <c r="E69" s="179"/>
      <c r="F69" s="179"/>
      <c r="G69" s="164"/>
      <c r="K69" s="217"/>
      <c r="U69" s="114"/>
      <c r="W69" s="238"/>
      <c r="X69" s="226"/>
      <c r="Y69" s="224"/>
      <c r="Z69" s="224"/>
      <c r="AA69" s="226"/>
      <c r="AB69" s="226"/>
      <c r="AC69" s="226"/>
    </row>
    <row r="70" spans="1:30" x14ac:dyDescent="0.2">
      <c r="A70" s="224"/>
      <c r="B70" s="226"/>
      <c r="C70" s="226"/>
      <c r="D70" s="226"/>
      <c r="E70" s="226"/>
      <c r="F70" s="226"/>
      <c r="G70" s="164"/>
      <c r="K70" s="114"/>
      <c r="V70" s="164"/>
      <c r="W70" s="226"/>
      <c r="X70" s="226"/>
      <c r="Y70" s="224"/>
      <c r="Z70" s="224"/>
      <c r="AA70" s="226"/>
      <c r="AB70" s="226"/>
      <c r="AC70" s="226"/>
    </row>
  </sheetData>
  <phoneticPr fontId="19" type="noConversion"/>
  <pageMargins left="0.78740157499999996" right="0.78740157499999996" top="0.984251969" bottom="0.984251969" header="0.4921259845" footer="0.492125984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76"/>
  <sheetViews>
    <sheetView topLeftCell="E4" workbookViewId="0">
      <selection activeCell="Q11" sqref="Q11"/>
    </sheetView>
  </sheetViews>
  <sheetFormatPr baseColWidth="10" defaultRowHeight="15" x14ac:dyDescent="0.3"/>
  <cols>
    <col min="1" max="1" width="7.28515625" customWidth="1"/>
    <col min="2" max="2" width="2.28515625" customWidth="1"/>
    <col min="4" max="4" width="3.42578125" customWidth="1"/>
    <col min="6" max="6" width="2.7109375" customWidth="1"/>
    <col min="8" max="8" width="2.28515625" customWidth="1"/>
    <col min="10" max="10" width="2.42578125" customWidth="1"/>
    <col min="12" max="12" width="2.28515625" customWidth="1"/>
    <col min="14" max="14" width="3.140625" customWidth="1"/>
    <col min="16" max="16" width="2.140625" customWidth="1"/>
    <col min="18" max="18" width="1.7109375" customWidth="1"/>
    <col min="20" max="20" width="2.28515625" customWidth="1"/>
    <col min="22" max="22" width="2.28515625" customWidth="1"/>
    <col min="24" max="24" width="1.85546875" customWidth="1"/>
    <col min="26" max="26" width="1.28515625" customWidth="1"/>
    <col min="28" max="28" width="1.85546875" customWidth="1"/>
    <col min="30" max="30" width="3.5703125" customWidth="1"/>
  </cols>
  <sheetData>
    <row r="1" spans="1:255" ht="15.75" thickBot="1" x14ac:dyDescent="0.25">
      <c r="A1" s="615" t="s">
        <v>1</v>
      </c>
      <c r="B1" s="616"/>
      <c r="C1" s="616"/>
      <c r="D1" s="616"/>
      <c r="E1" s="616"/>
      <c r="F1" s="616"/>
      <c r="G1" s="616"/>
      <c r="H1" s="616"/>
      <c r="I1" s="616"/>
      <c r="J1" s="616"/>
      <c r="K1" s="6"/>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c r="HY1" s="24"/>
      <c r="HZ1" s="24"/>
      <c r="IA1" s="24"/>
      <c r="IB1" s="24"/>
      <c r="IC1" s="24"/>
      <c r="ID1" s="24"/>
      <c r="IE1" s="24"/>
      <c r="IF1" s="24"/>
      <c r="IG1" s="24"/>
      <c r="IH1" s="24"/>
      <c r="II1" s="24"/>
      <c r="IJ1" s="24"/>
      <c r="IK1" s="24"/>
      <c r="IL1" s="24"/>
      <c r="IM1" s="24"/>
      <c r="IN1" s="24"/>
      <c r="IO1" s="24"/>
      <c r="IP1" s="24"/>
      <c r="IQ1" s="24"/>
      <c r="IR1" s="24"/>
      <c r="IS1" s="24"/>
      <c r="IT1" s="24"/>
      <c r="IU1" s="24"/>
    </row>
    <row r="2" spans="1:255" x14ac:dyDescent="0.3">
      <c r="A2" s="617" t="s">
        <v>199</v>
      </c>
      <c r="B2" s="618"/>
      <c r="C2" s="618"/>
      <c r="D2" s="618"/>
      <c r="E2" s="618"/>
      <c r="F2" s="618"/>
      <c r="G2" s="618"/>
      <c r="H2" s="618"/>
      <c r="I2" s="618"/>
      <c r="J2" s="618"/>
      <c r="K2" s="619"/>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24"/>
      <c r="CP2" s="24"/>
      <c r="CQ2" s="24"/>
      <c r="CR2" s="24"/>
      <c r="CS2" s="24"/>
      <c r="CT2" s="24"/>
      <c r="CU2" s="24"/>
      <c r="CV2" s="24"/>
      <c r="CW2" s="24"/>
      <c r="CX2" s="24"/>
      <c r="CY2" s="24"/>
      <c r="CZ2" s="24"/>
      <c r="DA2" s="24"/>
      <c r="DB2" s="24"/>
      <c r="DC2" s="24"/>
      <c r="DD2" s="24"/>
      <c r="DE2" s="24"/>
      <c r="DF2" s="24"/>
      <c r="DG2" s="24"/>
      <c r="DH2" s="24"/>
      <c r="DI2" s="24"/>
      <c r="DJ2" s="24"/>
      <c r="DK2" s="24"/>
      <c r="DL2" s="24"/>
      <c r="DM2" s="24"/>
      <c r="DN2" s="24"/>
      <c r="DO2" s="24"/>
      <c r="DP2" s="24"/>
      <c r="DQ2" s="24"/>
      <c r="DR2" s="24"/>
      <c r="DS2" s="24"/>
      <c r="DT2" s="24"/>
      <c r="DU2" s="24"/>
      <c r="DV2" s="24"/>
      <c r="DW2" s="24"/>
      <c r="DX2" s="24"/>
      <c r="DY2" s="24"/>
      <c r="DZ2" s="24"/>
      <c r="EA2" s="24"/>
      <c r="EB2" s="24"/>
      <c r="EC2" s="24"/>
      <c r="ED2" s="24"/>
      <c r="EE2" s="24"/>
      <c r="EF2" s="24"/>
      <c r="EG2" s="24"/>
      <c r="EH2" s="24"/>
      <c r="EI2" s="24"/>
      <c r="EJ2" s="24"/>
      <c r="EK2" s="24"/>
      <c r="EL2" s="24"/>
      <c r="EM2" s="24"/>
      <c r="EN2" s="24"/>
      <c r="EO2" s="24"/>
      <c r="EP2" s="24"/>
      <c r="EQ2" s="24"/>
      <c r="ER2" s="24"/>
      <c r="ES2" s="24"/>
      <c r="ET2" s="24"/>
      <c r="EU2" s="24"/>
      <c r="EV2" s="24"/>
      <c r="EW2" s="24"/>
      <c r="EX2" s="24"/>
      <c r="EY2" s="24"/>
      <c r="EZ2" s="24"/>
      <c r="FA2" s="24"/>
      <c r="FB2" s="24"/>
      <c r="FC2" s="24"/>
      <c r="FD2" s="24"/>
      <c r="FE2" s="24"/>
      <c r="FF2" s="24"/>
      <c r="FG2" s="24"/>
      <c r="FH2" s="24"/>
      <c r="FI2" s="24"/>
      <c r="FJ2" s="24"/>
      <c r="FK2" s="24"/>
      <c r="FL2" s="24"/>
      <c r="FM2" s="24"/>
      <c r="FN2" s="24"/>
      <c r="FO2" s="24"/>
      <c r="FP2" s="24"/>
      <c r="FQ2" s="24"/>
      <c r="FR2" s="24"/>
      <c r="FS2" s="24"/>
      <c r="FT2" s="24"/>
      <c r="FU2" s="24"/>
      <c r="FV2" s="24"/>
      <c r="FW2" s="24"/>
      <c r="FX2" s="24"/>
      <c r="FY2" s="24"/>
      <c r="FZ2" s="24"/>
      <c r="GA2" s="24"/>
      <c r="GB2" s="24"/>
      <c r="GC2" s="24"/>
      <c r="GD2" s="24"/>
      <c r="GE2" s="24"/>
      <c r="GF2" s="24"/>
      <c r="GG2" s="24"/>
      <c r="GH2" s="24"/>
      <c r="GI2" s="24"/>
      <c r="GJ2" s="24"/>
      <c r="GK2" s="24"/>
      <c r="GL2" s="24"/>
      <c r="GM2" s="24"/>
      <c r="GN2" s="24"/>
      <c r="GO2" s="24"/>
      <c r="GP2" s="24"/>
      <c r="GQ2" s="24"/>
      <c r="GR2" s="24"/>
      <c r="GS2" s="24"/>
      <c r="GT2" s="24"/>
      <c r="GU2" s="24"/>
      <c r="GV2" s="24"/>
      <c r="GW2" s="24"/>
      <c r="GX2" s="24"/>
      <c r="GY2" s="24"/>
      <c r="GZ2" s="24"/>
      <c r="HA2" s="24"/>
      <c r="HB2" s="24"/>
      <c r="HC2" s="24"/>
      <c r="HD2" s="24"/>
      <c r="HE2" s="24"/>
      <c r="HF2" s="24"/>
      <c r="HG2" s="24"/>
      <c r="HH2" s="24"/>
      <c r="HI2" s="24"/>
      <c r="HJ2" s="24"/>
      <c r="HK2" s="24"/>
      <c r="HL2" s="24"/>
      <c r="HM2" s="24"/>
      <c r="HN2" s="24"/>
      <c r="HO2" s="24"/>
      <c r="HP2" s="24"/>
      <c r="HQ2" s="24"/>
      <c r="HR2" s="24"/>
      <c r="HS2" s="24"/>
      <c r="HT2" s="24"/>
      <c r="HU2" s="24"/>
      <c r="HV2" s="24"/>
      <c r="HW2" s="24"/>
      <c r="HX2" s="24"/>
      <c r="HY2" s="24"/>
      <c r="HZ2" s="24"/>
      <c r="IA2" s="24"/>
      <c r="IB2" s="24"/>
      <c r="IC2" s="24"/>
      <c r="ID2" s="24"/>
      <c r="IE2" s="24"/>
      <c r="IF2" s="24"/>
      <c r="IG2" s="24"/>
      <c r="IH2" s="24"/>
      <c r="II2" s="24"/>
      <c r="IJ2" s="24"/>
      <c r="IK2" s="24"/>
      <c r="IL2" s="24"/>
      <c r="IM2" s="24"/>
      <c r="IN2" s="24"/>
      <c r="IO2" s="24"/>
      <c r="IP2" s="24"/>
      <c r="IQ2" s="24"/>
      <c r="IR2" s="24"/>
      <c r="IS2" s="24"/>
      <c r="IT2" s="24"/>
      <c r="IU2" s="24"/>
    </row>
    <row r="3" spans="1:255" ht="45" customHeight="1" thickBot="1" x14ac:dyDescent="0.35">
      <c r="A3" s="620"/>
      <c r="B3" s="621"/>
      <c r="C3" s="621"/>
      <c r="D3" s="621"/>
      <c r="E3" s="621"/>
      <c r="F3" s="621"/>
      <c r="G3" s="621"/>
      <c r="H3" s="621"/>
      <c r="I3" s="621"/>
      <c r="J3" s="621"/>
      <c r="K3" s="622"/>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c r="AX3" s="24"/>
      <c r="AY3" s="24"/>
      <c r="AZ3" s="24"/>
      <c r="BA3" s="24"/>
      <c r="BB3" s="24"/>
      <c r="BC3" s="24"/>
      <c r="BD3" s="24"/>
      <c r="BE3" s="24"/>
      <c r="BF3" s="24"/>
      <c r="BG3" s="24"/>
      <c r="BH3" s="24"/>
      <c r="BI3" s="24"/>
      <c r="BJ3" s="24"/>
      <c r="BK3" s="24"/>
      <c r="BL3" s="24"/>
      <c r="BM3" s="24"/>
      <c r="BN3" s="24"/>
      <c r="BO3" s="24"/>
      <c r="BP3" s="24"/>
      <c r="BQ3" s="24"/>
      <c r="BR3" s="24"/>
      <c r="BS3" s="24"/>
      <c r="BT3" s="24"/>
      <c r="BU3" s="24"/>
      <c r="BV3" s="24"/>
      <c r="BW3" s="24"/>
      <c r="BX3" s="24"/>
      <c r="BY3" s="24"/>
      <c r="BZ3" s="24"/>
      <c r="CA3" s="24"/>
      <c r="CB3" s="24"/>
      <c r="CC3" s="24"/>
      <c r="CD3" s="24"/>
      <c r="CE3" s="24"/>
      <c r="CF3" s="24"/>
      <c r="CG3" s="24"/>
      <c r="CH3" s="24"/>
      <c r="CI3" s="24"/>
      <c r="CJ3" s="24"/>
      <c r="CK3" s="24"/>
      <c r="CL3" s="24"/>
      <c r="CM3" s="24"/>
      <c r="CN3" s="24"/>
      <c r="CO3" s="24"/>
      <c r="CP3" s="24"/>
      <c r="CQ3" s="24"/>
      <c r="CR3" s="24"/>
      <c r="CS3" s="24"/>
      <c r="CT3" s="24"/>
      <c r="CU3" s="24"/>
      <c r="CV3" s="24"/>
      <c r="CW3" s="24"/>
      <c r="CX3" s="24"/>
      <c r="CY3" s="24"/>
      <c r="CZ3" s="24"/>
      <c r="DA3" s="24"/>
      <c r="DB3" s="24"/>
      <c r="DC3" s="24"/>
      <c r="DD3" s="24"/>
      <c r="DE3" s="24"/>
      <c r="DF3" s="24"/>
      <c r="DG3" s="24"/>
      <c r="DH3" s="24"/>
      <c r="DI3" s="24"/>
      <c r="DJ3" s="24"/>
      <c r="DK3" s="24"/>
      <c r="DL3" s="24"/>
      <c r="DM3" s="24"/>
      <c r="DN3" s="24"/>
      <c r="DO3" s="24"/>
      <c r="DP3" s="24"/>
      <c r="DQ3" s="24"/>
      <c r="DR3" s="24"/>
      <c r="DS3" s="24"/>
      <c r="DT3" s="24"/>
      <c r="DU3" s="24"/>
      <c r="DV3" s="24"/>
      <c r="DW3" s="24"/>
      <c r="DX3" s="24"/>
      <c r="DY3" s="24"/>
      <c r="DZ3" s="24"/>
      <c r="EA3" s="24"/>
      <c r="EB3" s="24"/>
      <c r="EC3" s="24"/>
      <c r="ED3" s="24"/>
      <c r="EE3" s="24"/>
      <c r="EF3" s="24"/>
      <c r="EG3" s="24"/>
      <c r="EH3" s="24"/>
      <c r="EI3" s="24"/>
      <c r="EJ3" s="24"/>
      <c r="EK3" s="24"/>
      <c r="EL3" s="24"/>
      <c r="EM3" s="24"/>
      <c r="EN3" s="24"/>
      <c r="EO3" s="24"/>
      <c r="EP3" s="24"/>
      <c r="EQ3" s="24"/>
      <c r="ER3" s="24"/>
      <c r="ES3" s="24"/>
      <c r="ET3" s="24"/>
      <c r="EU3" s="24"/>
      <c r="EV3" s="24"/>
      <c r="EW3" s="24"/>
      <c r="EX3" s="24"/>
      <c r="EY3" s="24"/>
      <c r="EZ3" s="24"/>
      <c r="FA3" s="24"/>
      <c r="FB3" s="24"/>
      <c r="FC3" s="24"/>
      <c r="FD3" s="24"/>
      <c r="FE3" s="24"/>
      <c r="FF3" s="24"/>
      <c r="FG3" s="24"/>
      <c r="FH3" s="24"/>
      <c r="FI3" s="24"/>
      <c r="FJ3" s="24"/>
      <c r="FK3" s="24"/>
      <c r="FL3" s="24"/>
      <c r="FM3" s="24"/>
      <c r="FN3" s="24"/>
      <c r="FO3" s="24"/>
      <c r="FP3" s="24"/>
      <c r="FQ3" s="24"/>
      <c r="FR3" s="24"/>
      <c r="FS3" s="24"/>
      <c r="FT3" s="24"/>
      <c r="FU3" s="24"/>
      <c r="FV3" s="24"/>
      <c r="FW3" s="24"/>
      <c r="FX3" s="24"/>
      <c r="FY3" s="24"/>
      <c r="FZ3" s="24"/>
      <c r="GA3" s="24"/>
      <c r="GB3" s="24"/>
      <c r="GC3" s="24"/>
      <c r="GD3" s="24"/>
      <c r="GE3" s="24"/>
      <c r="GF3" s="24"/>
      <c r="GG3" s="24"/>
      <c r="GH3" s="24"/>
      <c r="GI3" s="24"/>
      <c r="GJ3" s="24"/>
      <c r="GK3" s="24"/>
      <c r="GL3" s="24"/>
      <c r="GM3" s="24"/>
      <c r="GN3" s="24"/>
      <c r="GO3" s="24"/>
      <c r="GP3" s="24"/>
      <c r="GQ3" s="24"/>
      <c r="GR3" s="24"/>
      <c r="GS3" s="24"/>
      <c r="GT3" s="24"/>
      <c r="GU3" s="24"/>
      <c r="GV3" s="24"/>
      <c r="GW3" s="24"/>
      <c r="GX3" s="24"/>
      <c r="GY3" s="24"/>
      <c r="GZ3" s="24"/>
      <c r="HA3" s="24"/>
      <c r="HB3" s="24"/>
      <c r="HC3" s="24"/>
      <c r="HD3" s="24"/>
      <c r="HE3" s="24"/>
      <c r="HF3" s="24"/>
      <c r="HG3" s="24"/>
      <c r="HH3" s="24"/>
      <c r="HI3" s="24"/>
      <c r="HJ3" s="24"/>
      <c r="HK3" s="24"/>
      <c r="HL3" s="24"/>
      <c r="HM3" s="24"/>
      <c r="HN3" s="24"/>
      <c r="HO3" s="24"/>
      <c r="HP3" s="24"/>
      <c r="HQ3" s="24"/>
      <c r="HR3" s="24"/>
      <c r="HS3" s="24"/>
      <c r="HT3" s="24"/>
      <c r="HU3" s="24"/>
      <c r="HV3" s="24"/>
      <c r="HW3" s="24"/>
      <c r="HX3" s="24"/>
      <c r="HY3" s="24"/>
      <c r="HZ3" s="24"/>
      <c r="IA3" s="24"/>
      <c r="IB3" s="24"/>
      <c r="IC3" s="24"/>
      <c r="ID3" s="24"/>
      <c r="IE3" s="24"/>
      <c r="IF3" s="24"/>
      <c r="IG3" s="24"/>
      <c r="IH3" s="24"/>
      <c r="II3" s="24"/>
      <c r="IJ3" s="24"/>
      <c r="IK3" s="24"/>
      <c r="IL3" s="24"/>
      <c r="IM3" s="24"/>
      <c r="IN3" s="24"/>
      <c r="IO3" s="24"/>
      <c r="IP3" s="24"/>
      <c r="IQ3" s="24"/>
      <c r="IR3" s="24"/>
      <c r="IS3" s="24"/>
      <c r="IT3" s="24"/>
      <c r="IU3" s="24"/>
    </row>
    <row r="4" spans="1:255" ht="15.75" x14ac:dyDescent="0.25">
      <c r="A4" s="1"/>
      <c r="B4" s="1"/>
      <c r="C4" s="1"/>
      <c r="D4" s="2"/>
      <c r="E4" s="1"/>
      <c r="F4" s="1"/>
      <c r="G4" s="1"/>
      <c r="H4" s="1"/>
      <c r="I4" s="25" t="s">
        <v>3</v>
      </c>
      <c r="J4" s="665">
        <v>1</v>
      </c>
      <c r="K4" s="666"/>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24"/>
      <c r="BN4" s="24"/>
      <c r="BO4" s="24"/>
      <c r="BP4" s="24"/>
      <c r="BQ4" s="24"/>
      <c r="BR4" s="24"/>
      <c r="BS4" s="24"/>
      <c r="BT4" s="24"/>
      <c r="BU4" s="24"/>
      <c r="BV4" s="24"/>
      <c r="BW4" s="24"/>
      <c r="BX4" s="24"/>
      <c r="BY4" s="24"/>
      <c r="BZ4" s="24"/>
      <c r="CA4" s="24"/>
      <c r="CB4" s="24"/>
      <c r="CC4" s="24"/>
      <c r="CD4" s="24"/>
      <c r="CE4" s="24"/>
      <c r="CF4" s="24"/>
      <c r="CG4" s="24"/>
      <c r="CH4" s="24"/>
      <c r="CI4" s="24"/>
      <c r="CJ4" s="24"/>
      <c r="CK4" s="24"/>
      <c r="CL4" s="24"/>
      <c r="CM4" s="24"/>
      <c r="CN4" s="24"/>
      <c r="CO4" s="24"/>
      <c r="CP4" s="24"/>
      <c r="CQ4" s="24"/>
      <c r="CR4" s="24"/>
      <c r="CS4" s="24"/>
      <c r="CT4" s="24"/>
      <c r="CU4" s="24"/>
      <c r="CV4" s="24"/>
      <c r="CW4" s="24"/>
      <c r="CX4" s="24"/>
      <c r="CY4" s="24"/>
      <c r="CZ4" s="24"/>
      <c r="DA4" s="24"/>
      <c r="DB4" s="24"/>
      <c r="DC4" s="24"/>
      <c r="DD4" s="24"/>
      <c r="DE4" s="24"/>
      <c r="DF4" s="24"/>
      <c r="DG4" s="24"/>
      <c r="DH4" s="24"/>
      <c r="DI4" s="24"/>
      <c r="DJ4" s="24"/>
      <c r="DK4" s="24"/>
      <c r="DL4" s="24"/>
      <c r="DM4" s="24"/>
      <c r="DN4" s="24"/>
      <c r="DO4" s="24"/>
      <c r="DP4" s="24"/>
      <c r="DQ4" s="24"/>
      <c r="DR4" s="24"/>
      <c r="DS4" s="24"/>
      <c r="DT4" s="24"/>
      <c r="DU4" s="24"/>
      <c r="DV4" s="24"/>
      <c r="DW4" s="24"/>
      <c r="DX4" s="24"/>
      <c r="DY4" s="24"/>
      <c r="DZ4" s="24"/>
      <c r="EA4" s="24"/>
      <c r="EB4" s="24"/>
      <c r="EC4" s="24"/>
      <c r="ED4" s="24"/>
      <c r="EE4" s="24"/>
      <c r="EF4" s="24"/>
      <c r="EG4" s="24"/>
      <c r="EH4" s="24"/>
      <c r="EI4" s="24"/>
      <c r="EJ4" s="24"/>
      <c r="EK4" s="24"/>
      <c r="EL4" s="24"/>
      <c r="EM4" s="24"/>
      <c r="EN4" s="24"/>
      <c r="EO4" s="24"/>
      <c r="EP4" s="24"/>
      <c r="EQ4" s="24"/>
      <c r="ER4" s="24"/>
      <c r="ES4" s="24"/>
      <c r="ET4" s="24"/>
      <c r="EU4" s="24"/>
      <c r="EV4" s="24"/>
      <c r="EW4" s="24"/>
      <c r="EX4" s="24"/>
      <c r="EY4" s="24"/>
      <c r="EZ4" s="24"/>
      <c r="FA4" s="24"/>
      <c r="FB4" s="24"/>
      <c r="FC4" s="24"/>
      <c r="FD4" s="24"/>
      <c r="FE4" s="24"/>
      <c r="FF4" s="24"/>
      <c r="FG4" s="24"/>
      <c r="FH4" s="24"/>
      <c r="FI4" s="24"/>
      <c r="FJ4" s="24"/>
      <c r="FK4" s="24"/>
      <c r="FL4" s="24"/>
      <c r="FM4" s="24"/>
      <c r="FN4" s="24"/>
      <c r="FO4" s="24"/>
      <c r="FP4" s="24"/>
      <c r="FQ4" s="24"/>
      <c r="FR4" s="24"/>
      <c r="FS4" s="24"/>
      <c r="FT4" s="24"/>
      <c r="FU4" s="24"/>
      <c r="FV4" s="24"/>
      <c r="FW4" s="24"/>
      <c r="FX4" s="24"/>
      <c r="FY4" s="24"/>
      <c r="FZ4" s="24"/>
      <c r="GA4" s="24"/>
      <c r="GB4" s="24"/>
      <c r="GC4" s="24"/>
      <c r="GD4" s="24"/>
      <c r="GE4" s="24"/>
      <c r="GF4" s="24"/>
      <c r="GG4" s="24"/>
      <c r="GH4" s="24"/>
      <c r="GI4" s="24"/>
      <c r="GJ4" s="24"/>
      <c r="GK4" s="24"/>
      <c r="GL4" s="24"/>
      <c r="GM4" s="24"/>
      <c r="GN4" s="24"/>
      <c r="GO4" s="24"/>
      <c r="GP4" s="24"/>
      <c r="GQ4" s="24"/>
      <c r="GR4" s="24"/>
      <c r="GS4" s="24"/>
      <c r="GT4" s="24"/>
      <c r="GU4" s="24"/>
      <c r="GV4" s="24"/>
      <c r="GW4" s="24"/>
      <c r="GX4" s="24"/>
      <c r="GY4" s="24"/>
      <c r="GZ4" s="24"/>
      <c r="HA4" s="24"/>
      <c r="HB4" s="24"/>
      <c r="HC4" s="24"/>
      <c r="HD4" s="24"/>
      <c r="HE4" s="24"/>
      <c r="HF4" s="24"/>
      <c r="HG4" s="24"/>
      <c r="HH4" s="24"/>
      <c r="HI4" s="24"/>
      <c r="HJ4" s="24"/>
      <c r="HK4" s="24"/>
      <c r="HL4" s="24"/>
      <c r="HM4" s="24"/>
      <c r="HN4" s="24"/>
      <c r="HO4" s="24"/>
      <c r="HP4" s="24"/>
      <c r="HQ4" s="24"/>
      <c r="HR4" s="24"/>
      <c r="HS4" s="24"/>
      <c r="HT4" s="24"/>
      <c r="HU4" s="24"/>
      <c r="HV4" s="24"/>
      <c r="HW4" s="24"/>
      <c r="HX4" s="24"/>
      <c r="HY4" s="24"/>
      <c r="HZ4" s="24"/>
      <c r="IA4" s="24"/>
      <c r="IB4" s="24"/>
      <c r="IC4" s="24"/>
      <c r="ID4" s="24"/>
      <c r="IE4" s="24"/>
      <c r="IF4" s="24"/>
      <c r="IG4" s="24"/>
      <c r="IH4" s="24"/>
      <c r="II4" s="24"/>
      <c r="IJ4" s="24"/>
      <c r="IK4" s="24"/>
      <c r="IL4" s="24"/>
      <c r="IM4" s="24"/>
      <c r="IN4" s="24"/>
      <c r="IO4" s="24"/>
      <c r="IP4" s="24"/>
      <c r="IQ4" s="24"/>
      <c r="IR4" s="24"/>
      <c r="IS4" s="24"/>
      <c r="IT4" s="24"/>
      <c r="IU4" s="24"/>
    </row>
    <row r="5" spans="1:255" ht="15.75" thickBot="1" x14ac:dyDescent="0.25">
      <c r="A5" s="1"/>
      <c r="B5" s="1"/>
      <c r="C5" s="1"/>
      <c r="D5" s="1"/>
      <c r="E5" s="1"/>
      <c r="F5" s="1"/>
      <c r="G5" s="1"/>
      <c r="H5" s="1"/>
      <c r="I5" s="26" t="s">
        <v>0</v>
      </c>
      <c r="J5" s="667" t="s">
        <v>4</v>
      </c>
      <c r="K5" s="668"/>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c r="BS5" s="24"/>
      <c r="BT5" s="24"/>
      <c r="BU5" s="24"/>
      <c r="BV5" s="24"/>
      <c r="BW5" s="24"/>
      <c r="BX5" s="24"/>
      <c r="BY5" s="24"/>
      <c r="BZ5" s="24"/>
      <c r="CA5" s="24"/>
      <c r="CB5" s="24"/>
      <c r="CC5" s="24"/>
      <c r="CD5" s="24"/>
      <c r="CE5" s="24"/>
      <c r="CF5" s="24"/>
      <c r="CG5" s="24"/>
      <c r="CH5" s="24"/>
      <c r="CI5" s="24"/>
      <c r="CJ5" s="24"/>
      <c r="CK5" s="24"/>
      <c r="CL5" s="24"/>
      <c r="CM5" s="24"/>
      <c r="CN5" s="24"/>
      <c r="CO5" s="24"/>
      <c r="CP5" s="24"/>
      <c r="CQ5" s="24"/>
      <c r="CR5" s="24"/>
      <c r="CS5" s="24"/>
      <c r="CT5" s="24"/>
      <c r="CU5" s="24"/>
      <c r="CV5" s="24"/>
      <c r="CW5" s="24"/>
      <c r="CX5" s="24"/>
      <c r="CY5" s="24"/>
      <c r="CZ5" s="24"/>
      <c r="DA5" s="24"/>
      <c r="DB5" s="24"/>
      <c r="DC5" s="24"/>
      <c r="DD5" s="24"/>
      <c r="DE5" s="24"/>
      <c r="DF5" s="24"/>
      <c r="DG5" s="24"/>
      <c r="DH5" s="24"/>
      <c r="DI5" s="24"/>
      <c r="DJ5" s="24"/>
      <c r="DK5" s="24"/>
      <c r="DL5" s="24"/>
      <c r="DM5" s="24"/>
      <c r="DN5" s="24"/>
      <c r="DO5" s="24"/>
      <c r="DP5" s="24"/>
      <c r="DQ5" s="24"/>
      <c r="DR5" s="24"/>
      <c r="DS5" s="24"/>
      <c r="DT5" s="24"/>
      <c r="DU5" s="24"/>
      <c r="DV5" s="24"/>
      <c r="DW5" s="24"/>
      <c r="DX5" s="24"/>
      <c r="DY5" s="24"/>
      <c r="DZ5" s="24"/>
      <c r="EA5" s="24"/>
      <c r="EB5" s="24"/>
      <c r="EC5" s="24"/>
      <c r="ED5" s="24"/>
      <c r="EE5" s="24"/>
      <c r="EF5" s="24"/>
      <c r="EG5" s="24"/>
      <c r="EH5" s="24"/>
      <c r="EI5" s="24"/>
      <c r="EJ5" s="24"/>
      <c r="EK5" s="24"/>
      <c r="EL5" s="24"/>
      <c r="EM5" s="24"/>
      <c r="EN5" s="24"/>
      <c r="EO5" s="24"/>
      <c r="EP5" s="24"/>
      <c r="EQ5" s="24"/>
      <c r="ER5" s="24"/>
      <c r="ES5" s="24"/>
      <c r="ET5" s="24"/>
      <c r="EU5" s="24"/>
      <c r="EV5" s="24"/>
      <c r="EW5" s="24"/>
      <c r="EX5" s="24"/>
      <c r="EY5" s="24"/>
      <c r="EZ5" s="24"/>
      <c r="FA5" s="24"/>
      <c r="FB5" s="24"/>
      <c r="FC5" s="24"/>
      <c r="FD5" s="24"/>
      <c r="FE5" s="24"/>
      <c r="FF5" s="24"/>
      <c r="FG5" s="24"/>
      <c r="FH5" s="24"/>
      <c r="FI5" s="24"/>
      <c r="FJ5" s="24"/>
      <c r="FK5" s="24"/>
      <c r="FL5" s="24"/>
      <c r="FM5" s="24"/>
      <c r="FN5" s="24"/>
      <c r="FO5" s="24"/>
      <c r="FP5" s="24"/>
      <c r="FQ5" s="24"/>
      <c r="FR5" s="24"/>
      <c r="FS5" s="24"/>
      <c r="FT5" s="24"/>
      <c r="FU5" s="24"/>
      <c r="FV5" s="24"/>
      <c r="FW5" s="24"/>
      <c r="FX5" s="24"/>
      <c r="FY5" s="24"/>
      <c r="FZ5" s="24"/>
      <c r="GA5" s="24"/>
      <c r="GB5" s="24"/>
      <c r="GC5" s="24"/>
      <c r="GD5" s="24"/>
      <c r="GE5" s="24"/>
      <c r="GF5" s="24"/>
      <c r="GG5" s="24"/>
      <c r="GH5" s="24"/>
      <c r="GI5" s="24"/>
      <c r="GJ5" s="24"/>
      <c r="GK5" s="24"/>
      <c r="GL5" s="24"/>
      <c r="GM5" s="24"/>
      <c r="GN5" s="24"/>
      <c r="GO5" s="24"/>
      <c r="GP5" s="24"/>
      <c r="GQ5" s="24"/>
      <c r="GR5" s="24"/>
      <c r="GS5" s="24"/>
      <c r="GT5" s="24"/>
      <c r="GU5" s="24"/>
      <c r="GV5" s="24"/>
      <c r="GW5" s="24"/>
      <c r="GX5" s="24"/>
      <c r="GY5" s="24"/>
      <c r="GZ5" s="24"/>
      <c r="HA5" s="24"/>
      <c r="HB5" s="24"/>
      <c r="HC5" s="24"/>
      <c r="HD5" s="24"/>
      <c r="HE5" s="24"/>
      <c r="HF5" s="24"/>
      <c r="HG5" s="24"/>
      <c r="HH5" s="24"/>
      <c r="HI5" s="24"/>
      <c r="HJ5" s="24"/>
      <c r="HK5" s="24"/>
      <c r="HL5" s="24"/>
      <c r="HM5" s="24"/>
      <c r="HN5" s="24"/>
      <c r="HO5" s="24"/>
      <c r="HP5" s="24"/>
      <c r="HQ5" s="24"/>
      <c r="HR5" s="24"/>
      <c r="HS5" s="24"/>
      <c r="HT5" s="24"/>
      <c r="HU5" s="24"/>
      <c r="HV5" s="24"/>
      <c r="HW5" s="24"/>
      <c r="HX5" s="24"/>
      <c r="HY5" s="24"/>
      <c r="HZ5" s="24"/>
      <c r="IA5" s="24"/>
      <c r="IB5" s="24"/>
      <c r="IC5" s="24"/>
      <c r="ID5" s="24"/>
      <c r="IE5" s="24"/>
      <c r="IF5" s="24"/>
      <c r="IG5" s="24"/>
      <c r="IH5" s="24"/>
      <c r="II5" s="24"/>
      <c r="IJ5" s="24"/>
      <c r="IK5" s="24"/>
      <c r="IL5" s="24"/>
      <c r="IM5" s="24"/>
      <c r="IN5" s="24"/>
      <c r="IO5" s="24"/>
      <c r="IP5" s="24"/>
      <c r="IQ5" s="24"/>
      <c r="IR5" s="24"/>
      <c r="IS5" s="24"/>
      <c r="IT5" s="24"/>
      <c r="IU5" s="24"/>
    </row>
    <row r="7" spans="1:255" ht="18.75" thickBot="1" x14ac:dyDescent="0.3">
      <c r="A7" s="160" t="s">
        <v>130</v>
      </c>
      <c r="M7" s="161" t="s">
        <v>131</v>
      </c>
      <c r="N7" s="162"/>
    </row>
    <row r="8" spans="1:255" ht="21.75" thickBot="1" x14ac:dyDescent="0.3">
      <c r="A8" s="163">
        <v>1</v>
      </c>
      <c r="E8" s="164"/>
      <c r="F8" s="164"/>
      <c r="J8" s="162"/>
      <c r="M8" s="165">
        <v>100</v>
      </c>
      <c r="N8" s="166" t="s">
        <v>132</v>
      </c>
      <c r="Q8" s="254"/>
      <c r="S8" s="257"/>
      <c r="U8" s="252"/>
      <c r="W8" s="253" t="s">
        <v>203</v>
      </c>
    </row>
    <row r="9" spans="1:255" ht="15.75" x14ac:dyDescent="0.25">
      <c r="A9" s="160"/>
      <c r="J9" s="167"/>
      <c r="K9" s="168" t="s">
        <v>133</v>
      </c>
      <c r="M9" s="169">
        <v>630000</v>
      </c>
      <c r="N9" s="170" t="s">
        <v>134</v>
      </c>
    </row>
    <row r="10" spans="1:255" ht="15.75" x14ac:dyDescent="0.25">
      <c r="A10" s="160"/>
      <c r="C10" s="23" t="s">
        <v>135</v>
      </c>
      <c r="J10" s="171"/>
    </row>
    <row r="11" spans="1:255" ht="16.5" x14ac:dyDescent="0.3">
      <c r="A11" s="160"/>
      <c r="C11" t="s">
        <v>136</v>
      </c>
      <c r="G11" s="172"/>
      <c r="H11" s="172"/>
    </row>
    <row r="12" spans="1:255" ht="16.5" thickBot="1" x14ac:dyDescent="0.3">
      <c r="A12" s="160"/>
      <c r="AA12" s="173"/>
    </row>
    <row r="13" spans="1:255" ht="16.5" thickBot="1" x14ac:dyDescent="0.3">
      <c r="A13" s="174">
        <v>2</v>
      </c>
      <c r="B13" s="114"/>
      <c r="C13" s="175">
        <v>1000</v>
      </c>
      <c r="D13" s="114"/>
      <c r="G13" s="175">
        <v>2000</v>
      </c>
      <c r="H13" s="114"/>
      <c r="K13" s="176"/>
      <c r="L13" s="176"/>
      <c r="M13" s="177">
        <v>3000</v>
      </c>
      <c r="N13" s="178"/>
      <c r="O13" s="176"/>
      <c r="P13" s="176"/>
      <c r="Q13" s="176"/>
      <c r="R13" s="176"/>
      <c r="S13" s="175">
        <v>4000</v>
      </c>
      <c r="T13" s="176"/>
      <c r="V13" s="176"/>
      <c r="X13" s="179"/>
      <c r="AA13" s="31">
        <v>5000</v>
      </c>
      <c r="AC13" s="31">
        <v>6000</v>
      </c>
      <c r="AD13" s="179"/>
      <c r="AE13" s="168" t="s">
        <v>197</v>
      </c>
    </row>
    <row r="14" spans="1:255" ht="15.75" x14ac:dyDescent="0.25">
      <c r="A14" s="180"/>
      <c r="B14" s="114"/>
      <c r="C14" s="181" t="s">
        <v>137</v>
      </c>
      <c r="D14" s="114"/>
      <c r="G14" s="182" t="s">
        <v>138</v>
      </c>
      <c r="H14" s="114"/>
      <c r="M14" s="183" t="s">
        <v>139</v>
      </c>
      <c r="N14" s="178"/>
      <c r="S14" s="181" t="s">
        <v>140</v>
      </c>
      <c r="X14" s="179"/>
      <c r="AA14" s="31" t="s">
        <v>141</v>
      </c>
      <c r="AC14" s="184" t="s">
        <v>142</v>
      </c>
      <c r="AD14" s="179"/>
    </row>
    <row r="15" spans="1:255" ht="15.75" x14ac:dyDescent="0.25">
      <c r="A15" s="180"/>
      <c r="B15" s="114"/>
      <c r="C15" s="185">
        <f>M8/M8*8</f>
        <v>8</v>
      </c>
      <c r="D15" s="114"/>
      <c r="G15" s="186">
        <f>M8/M8*6</f>
        <v>6</v>
      </c>
      <c r="H15" s="187"/>
      <c r="K15" s="188"/>
      <c r="L15" s="188"/>
      <c r="M15" s="189">
        <f>M8/M8*10</f>
        <v>10</v>
      </c>
      <c r="N15" s="178"/>
      <c r="O15" s="188"/>
      <c r="P15" s="188"/>
      <c r="Q15" s="188"/>
      <c r="R15" s="188"/>
      <c r="S15" s="186">
        <f>M8/M8*70</f>
        <v>70</v>
      </c>
      <c r="T15" s="188"/>
      <c r="V15" s="188"/>
      <c r="X15" s="190"/>
      <c r="Y15" s="191"/>
      <c r="Z15" s="191"/>
      <c r="AA15" s="192">
        <f>M8/M8*4</f>
        <v>4</v>
      </c>
      <c r="AC15" s="192">
        <f>M8/M8*2</f>
        <v>2</v>
      </c>
      <c r="AD15" s="190"/>
      <c r="AE15" s="247">
        <f>SUM(C15:AD15)</f>
        <v>100</v>
      </c>
    </row>
    <row r="16" spans="1:255" ht="15.75" thickBot="1" x14ac:dyDescent="0.25">
      <c r="A16" s="114"/>
      <c r="B16" s="114"/>
      <c r="C16" s="193">
        <f>M9/M8*C15</f>
        <v>50400</v>
      </c>
      <c r="D16" s="114"/>
      <c r="G16" s="193">
        <f>M9*G15/100</f>
        <v>37800</v>
      </c>
      <c r="H16" s="194"/>
      <c r="M16" s="195">
        <f>M9*M15/100</f>
        <v>63000</v>
      </c>
      <c r="N16" s="178"/>
      <c r="S16" s="196">
        <f>M9*S15/100</f>
        <v>441000</v>
      </c>
      <c r="X16" s="197"/>
      <c r="AA16" s="198">
        <f>M9/100*AA15</f>
        <v>25200</v>
      </c>
      <c r="AC16" s="198">
        <f>M9/100*AC15</f>
        <v>12600</v>
      </c>
      <c r="AD16" s="248"/>
      <c r="AE16" s="249">
        <f>SUM(A16:AC16)</f>
        <v>630000</v>
      </c>
    </row>
    <row r="17" spans="1:29" ht="15.75" thickBot="1" x14ac:dyDescent="0.25">
      <c r="A17" s="114"/>
      <c r="B17" s="114"/>
      <c r="C17" s="194"/>
      <c r="D17" s="114"/>
      <c r="E17" s="199"/>
      <c r="F17" s="199"/>
      <c r="L17" s="24"/>
      <c r="N17" s="200"/>
    </row>
    <row r="18" spans="1:29" ht="16.5" thickBot="1" x14ac:dyDescent="0.3">
      <c r="A18" s="174">
        <v>3</v>
      </c>
      <c r="B18" s="114"/>
      <c r="C18" s="29">
        <v>1100</v>
      </c>
      <c r="D18" s="114"/>
      <c r="E18" s="175">
        <v>2100</v>
      </c>
      <c r="F18" s="179"/>
      <c r="G18" s="175">
        <v>2200</v>
      </c>
      <c r="I18" s="201">
        <v>2300</v>
      </c>
      <c r="K18" s="31">
        <v>3100</v>
      </c>
      <c r="L18" s="202"/>
      <c r="M18" s="82">
        <v>3200</v>
      </c>
      <c r="N18" s="203"/>
      <c r="O18" s="175">
        <v>3300</v>
      </c>
      <c r="Q18" s="204">
        <v>4100</v>
      </c>
      <c r="S18" s="204">
        <v>4200</v>
      </c>
      <c r="U18" s="31">
        <v>4300</v>
      </c>
      <c r="W18" s="31">
        <v>4400</v>
      </c>
      <c r="X18" s="205"/>
      <c r="Y18" s="206">
        <v>4500</v>
      </c>
      <c r="Z18" s="207"/>
      <c r="AA18" s="201">
        <v>5100</v>
      </c>
      <c r="AC18" s="201">
        <v>6100</v>
      </c>
    </row>
    <row r="19" spans="1:29" ht="36.75" thickBot="1" x14ac:dyDescent="0.25">
      <c r="A19" s="114"/>
      <c r="B19" s="114"/>
      <c r="C19" s="45" t="s">
        <v>143</v>
      </c>
      <c r="D19" s="114"/>
      <c r="E19" s="208" t="s">
        <v>144</v>
      </c>
      <c r="F19" s="179"/>
      <c r="G19" s="181" t="s">
        <v>145</v>
      </c>
      <c r="I19" s="209" t="s">
        <v>146</v>
      </c>
      <c r="J19" s="194"/>
      <c r="K19" s="210" t="s">
        <v>147</v>
      </c>
      <c r="L19" s="205"/>
      <c r="M19" s="211" t="s">
        <v>119</v>
      </c>
      <c r="N19" s="203"/>
      <c r="O19" s="212" t="s">
        <v>148</v>
      </c>
      <c r="Q19" s="213" t="s">
        <v>149</v>
      </c>
      <c r="S19" s="213" t="s">
        <v>150</v>
      </c>
      <c r="U19" s="184" t="s">
        <v>151</v>
      </c>
      <c r="W19" s="31" t="s">
        <v>152</v>
      </c>
      <c r="X19" s="205"/>
      <c r="Y19" s="31" t="s">
        <v>119</v>
      </c>
      <c r="Z19" s="179"/>
      <c r="AA19" s="209" t="s">
        <v>153</v>
      </c>
      <c r="AC19" s="209" t="s">
        <v>154</v>
      </c>
    </row>
    <row r="20" spans="1:29" x14ac:dyDescent="0.2">
      <c r="A20" s="114"/>
      <c r="B20" s="114"/>
      <c r="C20" s="186">
        <f>C15/100*20</f>
        <v>1.6</v>
      </c>
      <c r="D20" s="114"/>
      <c r="E20" s="186">
        <f>G15/100*10</f>
        <v>0.6</v>
      </c>
      <c r="F20" s="190"/>
      <c r="G20" s="186">
        <f>G15/100*30</f>
        <v>1.7999999999999998</v>
      </c>
      <c r="I20" s="186">
        <f>G15/100*60</f>
        <v>3.5999999999999996</v>
      </c>
      <c r="K20" s="192">
        <f>M15/100*40</f>
        <v>4</v>
      </c>
      <c r="L20" s="190"/>
      <c r="M20" s="192">
        <f>M15/100*20</f>
        <v>2</v>
      </c>
      <c r="N20" s="178"/>
      <c r="O20" s="185">
        <f>M15/100*40</f>
        <v>4</v>
      </c>
      <c r="Q20" s="214">
        <f>S15/100*2</f>
        <v>1.4</v>
      </c>
      <c r="S20" s="214">
        <f>S15/100*80</f>
        <v>56</v>
      </c>
      <c r="U20" s="186">
        <f>S15/100*10</f>
        <v>7</v>
      </c>
      <c r="W20" s="192">
        <f>S15/100*3</f>
        <v>2.0999999999999996</v>
      </c>
      <c r="X20" s="215"/>
      <c r="Y20" s="192">
        <f>S15/100*5</f>
        <v>3.5</v>
      </c>
      <c r="Z20" s="190"/>
      <c r="AA20" s="186">
        <f>AA15/100*25</f>
        <v>1</v>
      </c>
      <c r="AC20" s="186">
        <f>AC15/100*20</f>
        <v>0.4</v>
      </c>
    </row>
    <row r="21" spans="1:29" ht="15.75" thickBot="1" x14ac:dyDescent="0.25">
      <c r="A21" s="114"/>
      <c r="B21" s="114"/>
      <c r="C21" s="216">
        <f>C16/8*C20</f>
        <v>10080</v>
      </c>
      <c r="D21" s="114"/>
      <c r="E21" s="216">
        <f>G16/100*10</f>
        <v>3780</v>
      </c>
      <c r="F21" s="217"/>
      <c r="G21" s="216">
        <f>G16/100*30</f>
        <v>11340</v>
      </c>
      <c r="I21" s="216">
        <f>G16/100*60</f>
        <v>22680</v>
      </c>
      <c r="K21" s="218">
        <f>M16/100*40</f>
        <v>25200</v>
      </c>
      <c r="L21" s="217"/>
      <c r="M21" s="218">
        <f>M16/100*20</f>
        <v>12600</v>
      </c>
      <c r="N21" s="219"/>
      <c r="O21" s="220">
        <f>M16/100*40</f>
        <v>25200</v>
      </c>
      <c r="Q21" s="221">
        <f>S16/100*2</f>
        <v>8820</v>
      </c>
      <c r="S21" s="221">
        <f>S16/100*80</f>
        <v>352800</v>
      </c>
      <c r="U21" s="216">
        <f>S16/100*10</f>
        <v>44100</v>
      </c>
      <c r="W21" s="218">
        <f>S16/100*3</f>
        <v>13230</v>
      </c>
      <c r="X21" s="222"/>
      <c r="Y21" s="218">
        <f>S16/100*5</f>
        <v>22050</v>
      </c>
      <c r="Z21" s="217"/>
      <c r="AA21" s="216">
        <f>AA16/100*25</f>
        <v>6300</v>
      </c>
      <c r="AC21" s="216">
        <f>AC16/100*20</f>
        <v>2520</v>
      </c>
    </row>
    <row r="22" spans="1:29" ht="15.75" thickBot="1" x14ac:dyDescent="0.25">
      <c r="A22" s="114"/>
      <c r="B22" s="114"/>
      <c r="C22" s="179"/>
      <c r="D22" s="114"/>
      <c r="E22" s="199"/>
      <c r="F22" s="199"/>
      <c r="L22" s="164"/>
      <c r="N22" s="200"/>
    </row>
    <row r="23" spans="1:29" ht="15.75" thickBot="1" x14ac:dyDescent="0.25">
      <c r="A23" s="114"/>
      <c r="B23" s="114"/>
      <c r="C23" s="29">
        <v>1200</v>
      </c>
      <c r="D23" s="114"/>
      <c r="E23" s="223">
        <v>2110</v>
      </c>
      <c r="F23" s="199"/>
      <c r="G23" s="223">
        <v>2210</v>
      </c>
      <c r="K23" s="201">
        <v>3110</v>
      </c>
      <c r="M23" s="201">
        <v>3210</v>
      </c>
      <c r="N23" s="200"/>
      <c r="O23" s="201">
        <v>3310</v>
      </c>
      <c r="S23" s="201">
        <v>4210</v>
      </c>
      <c r="U23" s="201">
        <v>4310</v>
      </c>
      <c r="W23" s="201">
        <v>4410</v>
      </c>
      <c r="Y23" s="201">
        <v>4510</v>
      </c>
      <c r="AA23" s="201">
        <v>5200</v>
      </c>
      <c r="AC23" s="201">
        <v>6200</v>
      </c>
    </row>
    <row r="24" spans="1:29" ht="48.75" thickBot="1" x14ac:dyDescent="0.25">
      <c r="A24" s="224"/>
      <c r="B24" s="101"/>
      <c r="C24" s="225" t="s">
        <v>155</v>
      </c>
      <c r="D24" s="226"/>
      <c r="E24" s="227" t="s">
        <v>156</v>
      </c>
      <c r="F24" s="101"/>
      <c r="G24" s="227" t="s">
        <v>157</v>
      </c>
      <c r="K24" s="209" t="s">
        <v>158</v>
      </c>
      <c r="M24" s="209" t="s">
        <v>159</v>
      </c>
      <c r="O24" s="209" t="s">
        <v>160</v>
      </c>
      <c r="S24" s="209" t="s">
        <v>161</v>
      </c>
      <c r="U24" s="209" t="s">
        <v>162</v>
      </c>
      <c r="W24" s="209" t="s">
        <v>163</v>
      </c>
      <c r="Y24" s="209" t="s">
        <v>164</v>
      </c>
      <c r="AA24" s="209" t="s">
        <v>165</v>
      </c>
      <c r="AC24" s="209" t="s">
        <v>166</v>
      </c>
    </row>
    <row r="25" spans="1:29" x14ac:dyDescent="0.2">
      <c r="A25" s="224"/>
      <c r="B25" s="101"/>
      <c r="C25" s="192">
        <f>C15/100*40</f>
        <v>3.2</v>
      </c>
      <c r="D25" s="226"/>
      <c r="E25" s="186">
        <f>E20/100*30</f>
        <v>0.18</v>
      </c>
      <c r="F25" s="101"/>
      <c r="G25" s="186">
        <f>G20/100*40</f>
        <v>0.72</v>
      </c>
      <c r="K25" s="186">
        <f>K20/100*70</f>
        <v>2.8000000000000003</v>
      </c>
      <c r="M25" s="186">
        <f>M20/100*60</f>
        <v>1.2</v>
      </c>
      <c r="O25" s="186">
        <f>O20/100*80</f>
        <v>3.2</v>
      </c>
      <c r="S25" s="186">
        <f>S20/100*20</f>
        <v>11.200000000000001</v>
      </c>
      <c r="U25" s="186">
        <f>U20/100*20</f>
        <v>1.4000000000000001</v>
      </c>
      <c r="W25" s="186">
        <f>W20/100*40</f>
        <v>0.83999999999999986</v>
      </c>
      <c r="Y25" s="186">
        <f>Y20/100*50</f>
        <v>1.7500000000000002</v>
      </c>
      <c r="AA25" s="186">
        <f>AA15/100*40</f>
        <v>1.6</v>
      </c>
      <c r="AC25" s="186">
        <f>AC15/100*20</f>
        <v>0.4</v>
      </c>
    </row>
    <row r="26" spans="1:29" ht="15.75" thickBot="1" x14ac:dyDescent="0.25">
      <c r="A26" s="224"/>
      <c r="B26" s="101"/>
      <c r="C26" s="216">
        <f>C16/8*C25</f>
        <v>20160</v>
      </c>
      <c r="D26" s="226"/>
      <c r="E26" s="216">
        <f>E21/100*30</f>
        <v>1134</v>
      </c>
      <c r="F26" s="101"/>
      <c r="G26" s="216">
        <f>G21/100*40</f>
        <v>4536</v>
      </c>
      <c r="K26" s="216">
        <f>K21/100*70</f>
        <v>17640</v>
      </c>
      <c r="M26" s="216">
        <f>M21/100*60</f>
        <v>7560</v>
      </c>
      <c r="O26" s="216">
        <f>O21/100*80</f>
        <v>20160</v>
      </c>
      <c r="S26" s="216">
        <f>S21/100*20</f>
        <v>70560</v>
      </c>
      <c r="U26" s="216">
        <f>U21/100*20</f>
        <v>8820</v>
      </c>
      <c r="W26" s="216">
        <f>W21/100*40</f>
        <v>5292</v>
      </c>
      <c r="Y26" s="216">
        <f>Y21/100*50</f>
        <v>11025</v>
      </c>
      <c r="AA26" s="216">
        <f>AA16/100*40</f>
        <v>10080</v>
      </c>
      <c r="AC26" s="216">
        <f>AC16/100*20</f>
        <v>2520</v>
      </c>
    </row>
    <row r="27" spans="1:29" ht="15.75" thickBot="1" x14ac:dyDescent="0.25">
      <c r="A27" s="224"/>
      <c r="B27" s="101"/>
      <c r="C27" s="101"/>
      <c r="D27" s="226"/>
      <c r="E27" s="101"/>
      <c r="F27" s="101"/>
    </row>
    <row r="28" spans="1:29" ht="15.75" thickBot="1" x14ac:dyDescent="0.25">
      <c r="A28" s="224"/>
      <c r="B28" s="101"/>
      <c r="C28" s="29">
        <v>1300</v>
      </c>
      <c r="D28" s="226"/>
      <c r="E28" s="223">
        <v>2120</v>
      </c>
      <c r="F28" s="101"/>
      <c r="G28" s="223">
        <v>2220</v>
      </c>
      <c r="K28" s="201">
        <v>3120</v>
      </c>
      <c r="M28" s="201">
        <v>3220</v>
      </c>
      <c r="O28" s="201">
        <v>3320</v>
      </c>
      <c r="S28" s="201">
        <v>4220</v>
      </c>
      <c r="U28" s="201">
        <v>4320</v>
      </c>
      <c r="W28" s="201">
        <v>4420</v>
      </c>
      <c r="Y28" s="201">
        <v>4520</v>
      </c>
      <c r="AA28" s="201">
        <v>5300</v>
      </c>
      <c r="AC28" s="201">
        <v>6300</v>
      </c>
    </row>
    <row r="29" spans="1:29" ht="48.75" thickBot="1" x14ac:dyDescent="0.25">
      <c r="A29" s="224"/>
      <c r="B29" s="101"/>
      <c r="C29" s="225" t="s">
        <v>167</v>
      </c>
      <c r="D29" s="226"/>
      <c r="E29" s="227" t="s">
        <v>168</v>
      </c>
      <c r="F29" s="101"/>
      <c r="G29" s="227" t="s">
        <v>169</v>
      </c>
      <c r="I29" s="114"/>
      <c r="K29" s="228" t="s">
        <v>151</v>
      </c>
      <c r="M29" s="209" t="s">
        <v>170</v>
      </c>
      <c r="O29" s="209" t="s">
        <v>171</v>
      </c>
      <c r="S29" s="209" t="s">
        <v>172</v>
      </c>
      <c r="U29" s="209" t="s">
        <v>173</v>
      </c>
      <c r="W29" s="209" t="s">
        <v>174</v>
      </c>
      <c r="Y29" s="209" t="s">
        <v>175</v>
      </c>
      <c r="AA29" s="209" t="s">
        <v>176</v>
      </c>
      <c r="AC29" s="209" t="s">
        <v>177</v>
      </c>
    </row>
    <row r="30" spans="1:29" x14ac:dyDescent="0.2">
      <c r="A30" s="224"/>
      <c r="B30" s="101"/>
      <c r="C30" s="192">
        <f>C15/100*5</f>
        <v>0.4</v>
      </c>
      <c r="D30" s="226"/>
      <c r="E30" s="186">
        <f>E20/100*70</f>
        <v>0.42</v>
      </c>
      <c r="F30" s="101"/>
      <c r="G30" s="186">
        <f>G20/100*60</f>
        <v>1.0799999999999998</v>
      </c>
      <c r="I30" s="229"/>
      <c r="K30" s="186">
        <f>K20/100*20</f>
        <v>0.8</v>
      </c>
      <c r="M30" s="186">
        <f>M20/100*40</f>
        <v>0.8</v>
      </c>
      <c r="O30" s="186">
        <f>O20/100*20</f>
        <v>0.8</v>
      </c>
      <c r="S30" s="186">
        <f>S20/100*30</f>
        <v>16.8</v>
      </c>
      <c r="U30" s="186">
        <f>U20/100*70</f>
        <v>4.9000000000000004</v>
      </c>
      <c r="W30" s="186">
        <f>W20/100*30</f>
        <v>0.62999999999999989</v>
      </c>
      <c r="Y30" s="186">
        <f>Y20/100*50</f>
        <v>1.7500000000000002</v>
      </c>
      <c r="AA30" s="186">
        <f>AA15/100*20</f>
        <v>0.8</v>
      </c>
      <c r="AC30" s="186">
        <f>AC15/100*40</f>
        <v>0.8</v>
      </c>
    </row>
    <row r="31" spans="1:29" ht="15.75" thickBot="1" x14ac:dyDescent="0.25">
      <c r="A31" s="224"/>
      <c r="B31" s="101"/>
      <c r="C31" s="218">
        <f>C16/8*C30</f>
        <v>2520</v>
      </c>
      <c r="D31" s="226"/>
      <c r="E31" s="216">
        <f>E21/100*70</f>
        <v>2646</v>
      </c>
      <c r="F31" s="101"/>
      <c r="G31" s="216">
        <f>G21/100*60</f>
        <v>6804</v>
      </c>
      <c r="I31" s="190"/>
      <c r="K31" s="216">
        <f>K21/100*20</f>
        <v>5040</v>
      </c>
      <c r="M31" s="216">
        <f>M21/100*40</f>
        <v>5040</v>
      </c>
      <c r="O31" s="216">
        <f>O21/100*20</f>
        <v>5040</v>
      </c>
      <c r="S31" s="216">
        <f>S21/100*30</f>
        <v>105840</v>
      </c>
      <c r="U31" s="216">
        <f>U21/100*70</f>
        <v>30870</v>
      </c>
      <c r="W31" s="216">
        <f>W21/100*30</f>
        <v>3969.0000000000005</v>
      </c>
      <c r="X31" s="226"/>
      <c r="Y31" s="216">
        <f>Y21/100*50</f>
        <v>11025</v>
      </c>
      <c r="Z31" s="226"/>
      <c r="AA31" s="216">
        <f>AA16/100*20</f>
        <v>5040</v>
      </c>
      <c r="AB31" s="226"/>
      <c r="AC31" s="216">
        <f>AC16/100*40</f>
        <v>5040</v>
      </c>
    </row>
    <row r="32" spans="1:29" ht="15.75" thickBot="1" x14ac:dyDescent="0.25">
      <c r="A32" s="224"/>
      <c r="B32" s="101"/>
      <c r="C32" s="217"/>
      <c r="D32" s="226"/>
      <c r="E32" s="101"/>
      <c r="F32" s="101"/>
      <c r="I32" s="217"/>
      <c r="S32" s="230"/>
      <c r="W32" s="226"/>
      <c r="X32" s="226"/>
      <c r="Y32" s="226"/>
      <c r="Z32" s="226"/>
      <c r="AA32" s="226"/>
      <c r="AB32" s="226"/>
      <c r="AC32" s="96"/>
    </row>
    <row r="33" spans="1:29" ht="15.75" thickBot="1" x14ac:dyDescent="0.25">
      <c r="A33" s="224"/>
      <c r="B33" s="101"/>
      <c r="C33" s="29">
        <v>1400</v>
      </c>
      <c r="D33" s="226"/>
      <c r="E33" s="101"/>
      <c r="F33" s="101"/>
      <c r="K33" s="29">
        <v>3130</v>
      </c>
      <c r="S33" s="29">
        <v>4230</v>
      </c>
      <c r="U33" s="29">
        <v>4330</v>
      </c>
      <c r="W33" s="29">
        <v>4430</v>
      </c>
      <c r="X33" s="179"/>
      <c r="Y33" s="179"/>
      <c r="Z33" s="179"/>
      <c r="AA33" s="201">
        <v>5400</v>
      </c>
      <c r="AB33" s="96"/>
      <c r="AC33" s="201">
        <v>6400</v>
      </c>
    </row>
    <row r="34" spans="1:29" ht="36.75" thickBot="1" x14ac:dyDescent="0.25">
      <c r="A34" s="224"/>
      <c r="B34" s="101"/>
      <c r="C34" s="225" t="s">
        <v>178</v>
      </c>
      <c r="D34" s="226"/>
      <c r="E34" s="101"/>
      <c r="F34" s="101"/>
      <c r="K34" s="228" t="s">
        <v>152</v>
      </c>
      <c r="S34" s="29" t="s">
        <v>179</v>
      </c>
      <c r="U34" s="45" t="s">
        <v>180</v>
      </c>
      <c r="W34" s="45" t="s">
        <v>181</v>
      </c>
      <c r="X34" s="226"/>
      <c r="Z34" s="226"/>
      <c r="AA34" s="209" t="s">
        <v>182</v>
      </c>
      <c r="AB34" s="226"/>
      <c r="AC34" s="209" t="s">
        <v>183</v>
      </c>
    </row>
    <row r="35" spans="1:29" x14ac:dyDescent="0.2">
      <c r="A35" s="224"/>
      <c r="B35" s="101"/>
      <c r="C35" s="192">
        <f>C15/100*5</f>
        <v>0.4</v>
      </c>
      <c r="D35" s="226"/>
      <c r="E35" s="101"/>
      <c r="F35" s="101"/>
      <c r="K35" s="192">
        <f>K20/100*10</f>
        <v>0.4</v>
      </c>
      <c r="S35" s="192">
        <f>S20/100*30</f>
        <v>16.8</v>
      </c>
      <c r="U35" s="192">
        <f>U20/100*10</f>
        <v>0.70000000000000007</v>
      </c>
      <c r="W35" s="192">
        <f>W20/100*30</f>
        <v>0.62999999999999989</v>
      </c>
      <c r="X35" s="226"/>
      <c r="Y35" s="226"/>
      <c r="Z35" s="226"/>
      <c r="AA35" s="186">
        <f>AA15/100*15</f>
        <v>0.6</v>
      </c>
      <c r="AB35" s="226"/>
      <c r="AC35" s="186">
        <f>AC15/100*20</f>
        <v>0.4</v>
      </c>
    </row>
    <row r="36" spans="1:29" ht="15.75" thickBot="1" x14ac:dyDescent="0.25">
      <c r="A36" s="224"/>
      <c r="B36" s="101"/>
      <c r="C36" s="218">
        <f>C16/8*C35</f>
        <v>2520</v>
      </c>
      <c r="D36" s="226"/>
      <c r="E36" s="101"/>
      <c r="F36" s="101"/>
      <c r="K36" s="216">
        <f>K21/100*10</f>
        <v>2520</v>
      </c>
      <c r="S36" s="218">
        <f>S21/100*30</f>
        <v>105840</v>
      </c>
      <c r="U36" s="218">
        <f>U21/100*10</f>
        <v>4410</v>
      </c>
      <c r="W36" s="218">
        <f>W21/100*30</f>
        <v>3969.0000000000005</v>
      </c>
      <c r="X36" s="179"/>
      <c r="Y36" s="179"/>
      <c r="Z36" s="179"/>
      <c r="AA36" s="216">
        <f>AA16/100*15</f>
        <v>3780</v>
      </c>
      <c r="AB36" s="179"/>
      <c r="AC36" s="216">
        <f>AC16/100*20</f>
        <v>2520</v>
      </c>
    </row>
    <row r="37" spans="1:29" x14ac:dyDescent="0.2">
      <c r="A37" s="224"/>
      <c r="B37" s="101"/>
      <c r="C37" s="217"/>
      <c r="D37" s="226"/>
      <c r="E37" s="101"/>
      <c r="F37" s="101"/>
      <c r="S37" s="230"/>
      <c r="W37" s="226"/>
      <c r="X37" s="226"/>
      <c r="Y37" s="226"/>
      <c r="Z37" s="226"/>
      <c r="AA37" s="226"/>
      <c r="AB37" s="101"/>
    </row>
    <row r="38" spans="1:29" x14ac:dyDescent="0.2">
      <c r="A38" s="224"/>
      <c r="B38" s="101"/>
      <c r="C38" s="29">
        <v>1500</v>
      </c>
      <c r="D38" s="226"/>
      <c r="E38" s="101"/>
      <c r="F38" s="101"/>
      <c r="S38" s="29">
        <v>4240</v>
      </c>
      <c r="W38" s="114"/>
      <c r="X38" s="226"/>
      <c r="Y38" s="226"/>
      <c r="Z38" s="226"/>
      <c r="AA38" s="226"/>
      <c r="AB38" s="226"/>
    </row>
    <row r="39" spans="1:29" ht="60" x14ac:dyDescent="0.2">
      <c r="A39" s="224"/>
      <c r="B39" s="101"/>
      <c r="C39" s="225" t="s">
        <v>184</v>
      </c>
      <c r="D39" s="226"/>
      <c r="E39" s="101"/>
      <c r="F39" s="101"/>
      <c r="S39" s="228" t="s">
        <v>185</v>
      </c>
      <c r="W39" s="179"/>
      <c r="X39" s="226"/>
      <c r="Y39" s="226"/>
      <c r="Z39" s="226"/>
      <c r="AA39" s="226"/>
      <c r="AB39" s="226"/>
    </row>
    <row r="40" spans="1:29" x14ac:dyDescent="0.2">
      <c r="A40" s="224"/>
      <c r="B40" s="101"/>
      <c r="C40" s="192">
        <f>C15/100*5</f>
        <v>0.4</v>
      </c>
      <c r="D40" s="226"/>
      <c r="E40" s="101"/>
      <c r="F40" s="101"/>
      <c r="S40" s="192">
        <f>S20/100*20</f>
        <v>11.200000000000001</v>
      </c>
      <c r="W40" s="190"/>
      <c r="X40" s="179"/>
      <c r="Y40" s="179"/>
      <c r="Z40" s="179"/>
      <c r="AA40" s="179"/>
      <c r="AB40" s="179"/>
    </row>
    <row r="41" spans="1:29" x14ac:dyDescent="0.2">
      <c r="A41" s="224"/>
      <c r="B41" s="101"/>
      <c r="C41" s="218">
        <f>C16/8*C40</f>
        <v>2520</v>
      </c>
      <c r="D41" s="226"/>
      <c r="E41" s="101"/>
      <c r="F41" s="101"/>
      <c r="S41" s="218">
        <f>S21/100*20</f>
        <v>70560</v>
      </c>
      <c r="W41" s="217"/>
      <c r="X41" s="226"/>
      <c r="Y41" s="226"/>
      <c r="Z41" s="226"/>
      <c r="AA41" s="226"/>
      <c r="AB41" s="226"/>
    </row>
    <row r="42" spans="1:29" x14ac:dyDescent="0.2">
      <c r="A42" s="224"/>
      <c r="B42" s="101"/>
      <c r="C42" s="217"/>
      <c r="D42" s="226"/>
      <c r="E42" s="101"/>
      <c r="F42" s="101"/>
      <c r="W42" s="226"/>
      <c r="X42" s="226"/>
      <c r="Y42" s="226"/>
      <c r="Z42" s="226"/>
      <c r="AA42" s="226"/>
      <c r="AB42" s="226"/>
    </row>
    <row r="43" spans="1:29" x14ac:dyDescent="0.2">
      <c r="A43" s="224"/>
      <c r="B43" s="101"/>
      <c r="C43" s="29">
        <v>1600</v>
      </c>
      <c r="D43" s="226"/>
      <c r="E43" s="101"/>
      <c r="F43" s="101"/>
      <c r="W43" s="179"/>
      <c r="X43" s="179"/>
      <c r="Y43" s="179"/>
      <c r="Z43" s="179"/>
      <c r="AA43" s="179"/>
      <c r="AB43" s="179"/>
      <c r="AC43" s="24"/>
    </row>
    <row r="44" spans="1:29" ht="36" x14ac:dyDescent="0.2">
      <c r="A44" s="224"/>
      <c r="B44" s="101"/>
      <c r="C44" s="225" t="s">
        <v>186</v>
      </c>
      <c r="D44" s="226"/>
      <c r="E44" s="101"/>
      <c r="F44" s="101"/>
      <c r="W44" s="226"/>
      <c r="X44" s="226"/>
      <c r="Y44" s="226"/>
      <c r="Z44" s="226"/>
      <c r="AA44" s="226"/>
      <c r="AB44" s="226"/>
      <c r="AC44" s="24"/>
    </row>
    <row r="45" spans="1:29" x14ac:dyDescent="0.2">
      <c r="A45" s="224"/>
      <c r="B45" s="101"/>
      <c r="C45" s="192">
        <f>C15/100*5</f>
        <v>0.4</v>
      </c>
      <c r="D45" s="226"/>
      <c r="E45" s="101"/>
      <c r="F45" s="101"/>
      <c r="W45" s="226"/>
      <c r="X45" s="226"/>
      <c r="Y45" s="226"/>
      <c r="Z45" s="226"/>
      <c r="AA45" s="226"/>
      <c r="AB45" s="226"/>
      <c r="AC45" s="24"/>
    </row>
    <row r="46" spans="1:29" x14ac:dyDescent="0.2">
      <c r="A46" s="224"/>
      <c r="B46" s="101"/>
      <c r="C46" s="218">
        <f>C16/8*C45</f>
        <v>2520</v>
      </c>
      <c r="D46" s="226"/>
      <c r="E46" s="101"/>
      <c r="F46" s="101"/>
      <c r="W46" s="179"/>
      <c r="X46" s="179"/>
      <c r="Y46" s="179"/>
      <c r="Z46" s="179"/>
      <c r="AA46" s="179"/>
      <c r="AB46" s="179"/>
    </row>
    <row r="47" spans="1:29" x14ac:dyDescent="0.2">
      <c r="A47" s="224"/>
      <c r="B47" s="101"/>
      <c r="C47" s="217"/>
      <c r="D47" s="226"/>
      <c r="E47" s="101"/>
      <c r="F47" s="101"/>
      <c r="W47" s="179"/>
      <c r="X47" s="179"/>
      <c r="Y47" s="179"/>
      <c r="Z47" s="179"/>
      <c r="AA47" s="179"/>
      <c r="AB47" s="226"/>
    </row>
    <row r="48" spans="1:29" x14ac:dyDescent="0.2">
      <c r="A48" s="224"/>
      <c r="B48" s="101"/>
      <c r="C48" s="29">
        <v>1700</v>
      </c>
      <c r="D48" s="226"/>
      <c r="E48" s="101"/>
      <c r="F48" s="101"/>
      <c r="W48" s="179"/>
      <c r="X48" s="179"/>
      <c r="Y48" s="179"/>
      <c r="Z48" s="179"/>
      <c r="AA48" s="179"/>
      <c r="AB48" s="226"/>
    </row>
    <row r="49" spans="1:30" ht="36" x14ac:dyDescent="0.2">
      <c r="A49" s="224"/>
      <c r="B49" s="101"/>
      <c r="C49" s="225" t="s">
        <v>187</v>
      </c>
      <c r="D49" s="226"/>
      <c r="E49" s="101"/>
      <c r="F49" s="101"/>
      <c r="S49" s="179"/>
      <c r="T49" s="179"/>
      <c r="U49" s="179"/>
      <c r="V49" s="179"/>
      <c r="W49" s="179"/>
      <c r="X49" s="179"/>
      <c r="Y49" s="96"/>
      <c r="Z49" s="226"/>
      <c r="AA49" s="226"/>
      <c r="AB49" s="226"/>
    </row>
    <row r="50" spans="1:30" x14ac:dyDescent="0.2">
      <c r="A50" s="224"/>
      <c r="B50" s="101"/>
      <c r="C50" s="192">
        <f>C15/100*20</f>
        <v>1.6</v>
      </c>
      <c r="D50" s="226"/>
      <c r="E50" s="101"/>
      <c r="F50" s="101"/>
      <c r="S50" s="226"/>
      <c r="T50" s="226"/>
      <c r="U50" s="226"/>
      <c r="V50" s="226"/>
      <c r="W50" s="226"/>
      <c r="X50" s="226"/>
      <c r="Y50" s="96"/>
      <c r="Z50" s="226"/>
      <c r="AA50" s="226"/>
      <c r="AB50" s="226"/>
    </row>
    <row r="51" spans="1:30" x14ac:dyDescent="0.2">
      <c r="A51" s="224"/>
      <c r="B51" s="101"/>
      <c r="C51" s="218">
        <f>C16/8*C50</f>
        <v>10080</v>
      </c>
      <c r="D51" s="226"/>
      <c r="E51" s="101"/>
      <c r="F51" s="101"/>
      <c r="S51" s="226"/>
      <c r="T51" s="226"/>
      <c r="U51" s="226"/>
      <c r="V51" s="226"/>
      <c r="W51" s="226"/>
      <c r="X51" s="226"/>
      <c r="Y51" s="96"/>
      <c r="Z51" s="226"/>
      <c r="AA51" s="226"/>
      <c r="AB51" s="226"/>
    </row>
    <row r="52" spans="1:30" x14ac:dyDescent="0.2">
      <c r="A52" s="224"/>
      <c r="B52" s="101"/>
      <c r="C52" s="231"/>
      <c r="D52" s="226"/>
      <c r="E52" s="101"/>
      <c r="F52" s="101"/>
      <c r="S52" s="226"/>
      <c r="T52" s="226"/>
      <c r="U52" s="226"/>
      <c r="V52" s="226"/>
      <c r="W52" s="226"/>
      <c r="X52" s="226"/>
      <c r="Y52" s="96"/>
      <c r="Z52" s="226"/>
      <c r="AA52" s="226"/>
      <c r="AB52" s="226"/>
    </row>
    <row r="53" spans="1:30" x14ac:dyDescent="0.2">
      <c r="A53" s="224"/>
      <c r="B53" s="101"/>
      <c r="C53" s="181" t="s">
        <v>137</v>
      </c>
      <c r="D53" s="226"/>
      <c r="E53" s="101"/>
      <c r="F53" s="101"/>
      <c r="G53" s="182" t="s">
        <v>138</v>
      </c>
      <c r="K53" s="217"/>
      <c r="M53" s="183" t="s">
        <v>139</v>
      </c>
      <c r="S53" s="181" t="s">
        <v>140</v>
      </c>
      <c r="T53" s="226"/>
      <c r="U53" s="226"/>
      <c r="V53" s="226"/>
      <c r="W53" s="226"/>
      <c r="X53" s="226"/>
      <c r="Y53" s="96"/>
      <c r="Z53" s="226"/>
      <c r="AA53" s="31" t="s">
        <v>141</v>
      </c>
      <c r="AB53" s="226"/>
      <c r="AC53" s="184" t="s">
        <v>142</v>
      </c>
    </row>
    <row r="54" spans="1:30" ht="30" x14ac:dyDescent="0.3">
      <c r="A54" s="224"/>
      <c r="B54" s="101"/>
      <c r="C54" s="229" t="s">
        <v>188</v>
      </c>
      <c r="D54" s="226"/>
      <c r="F54" s="101"/>
      <c r="G54" s="232" t="s">
        <v>189</v>
      </c>
      <c r="K54" s="179"/>
      <c r="M54" s="232" t="s">
        <v>190</v>
      </c>
      <c r="S54" s="232" t="s">
        <v>191</v>
      </c>
      <c r="T54" s="226"/>
      <c r="U54" s="226"/>
      <c r="V54" s="226"/>
      <c r="W54" s="226"/>
      <c r="X54" s="226"/>
      <c r="Y54" s="96"/>
      <c r="Z54" s="226"/>
      <c r="AA54" s="232" t="s">
        <v>192</v>
      </c>
      <c r="AB54" s="226"/>
      <c r="AC54" s="232" t="s">
        <v>193</v>
      </c>
    </row>
    <row r="55" spans="1:30" x14ac:dyDescent="0.2">
      <c r="A55" s="233" t="s">
        <v>194</v>
      </c>
      <c r="B55" s="101"/>
      <c r="C55" s="234">
        <f>C50+C45+C40+C35+C30+C25+C20</f>
        <v>8</v>
      </c>
      <c r="D55" s="226"/>
      <c r="F55" s="101"/>
      <c r="G55" s="235">
        <f>E20+G20+I20</f>
        <v>6</v>
      </c>
      <c r="K55" s="114"/>
      <c r="M55" s="235">
        <f>K35+K30+K25+M30+M25+O30+O25</f>
        <v>10</v>
      </c>
      <c r="S55" s="235"/>
      <c r="T55" s="226"/>
      <c r="U55" s="226"/>
      <c r="V55" s="226"/>
      <c r="W55" s="226"/>
      <c r="X55" s="226"/>
      <c r="Y55" s="96"/>
      <c r="Z55" s="226"/>
      <c r="AA55" s="235">
        <f>AC55</f>
        <v>2</v>
      </c>
      <c r="AB55" s="226"/>
      <c r="AC55" s="235">
        <f>AC35+AC30+AC25+AC20</f>
        <v>2</v>
      </c>
    </row>
    <row r="56" spans="1:30" x14ac:dyDescent="0.2">
      <c r="A56" s="236" t="s">
        <v>195</v>
      </c>
      <c r="B56" s="101"/>
      <c r="C56" s="237">
        <f>C51+C46+C41+C36+C31+C26+C21</f>
        <v>50400</v>
      </c>
      <c r="D56" s="226"/>
      <c r="F56" s="101"/>
      <c r="G56" s="238">
        <f>E31+E26+G31+G26+I21</f>
        <v>37800</v>
      </c>
      <c r="K56" s="229"/>
      <c r="M56" s="238">
        <f>K36+K31+K26+M31+M26+O31+O26</f>
        <v>63000</v>
      </c>
      <c r="S56" s="238"/>
      <c r="T56" s="179"/>
      <c r="U56" s="179"/>
      <c r="V56" s="179"/>
      <c r="W56" s="179"/>
      <c r="X56" s="179"/>
      <c r="Z56" s="226"/>
      <c r="AA56" s="238">
        <f>AA36+AA31+AA26+AA21</f>
        <v>25200</v>
      </c>
      <c r="AB56" s="226"/>
      <c r="AC56" s="238">
        <f>AC36+AC31+AC26+AC21</f>
        <v>12600</v>
      </c>
    </row>
    <row r="57" spans="1:30" ht="60" x14ac:dyDescent="0.3">
      <c r="A57" s="236"/>
      <c r="B57" s="101"/>
      <c r="C57" s="237"/>
      <c r="D57" s="226"/>
      <c r="F57" s="101"/>
      <c r="G57" s="238"/>
      <c r="K57" s="229"/>
      <c r="M57" s="238"/>
      <c r="Q57" s="239" t="s">
        <v>198</v>
      </c>
      <c r="S57" s="179"/>
      <c r="T57" s="179"/>
      <c r="U57" s="179"/>
      <c r="V57" s="179"/>
      <c r="W57" s="179"/>
      <c r="X57" s="179"/>
      <c r="Z57" s="226"/>
      <c r="AA57" s="238"/>
      <c r="AB57" s="226"/>
      <c r="AC57" s="238"/>
    </row>
    <row r="58" spans="1:30" x14ac:dyDescent="0.2">
      <c r="A58" s="179"/>
      <c r="B58" s="226"/>
      <c r="C58" s="226"/>
      <c r="D58" s="241"/>
      <c r="E58" s="241"/>
      <c r="F58" s="226"/>
      <c r="K58" s="190"/>
      <c r="Q58" s="250">
        <f>W58+W61+W64</f>
        <v>65.099999999999994</v>
      </c>
      <c r="T58" s="224"/>
      <c r="U58" s="204">
        <v>4200</v>
      </c>
      <c r="W58" s="235">
        <f>S40+S35+S30+S25</f>
        <v>56</v>
      </c>
      <c r="X58" s="224"/>
      <c r="Z58" s="179"/>
      <c r="AA58" s="179"/>
      <c r="AB58" s="179"/>
      <c r="AC58" s="96"/>
    </row>
    <row r="59" spans="1:30" ht="24" x14ac:dyDescent="0.2">
      <c r="A59" s="179"/>
      <c r="B59" s="226"/>
      <c r="C59" s="226"/>
      <c r="D59" s="241"/>
      <c r="E59" s="241"/>
      <c r="F59" s="226"/>
      <c r="K59" s="217"/>
      <c r="Q59" s="238">
        <f>W59+W62+W65</f>
        <v>410130</v>
      </c>
      <c r="T59" s="224"/>
      <c r="U59" s="213" t="s">
        <v>150</v>
      </c>
      <c r="W59" s="238">
        <f>S41+S36+S31+S26</f>
        <v>352800</v>
      </c>
      <c r="X59" s="224"/>
      <c r="Z59" s="226"/>
      <c r="AA59" s="226"/>
      <c r="AB59" s="226"/>
      <c r="AC59" s="96"/>
    </row>
    <row r="60" spans="1:30" x14ac:dyDescent="0.2">
      <c r="A60" s="242"/>
      <c r="B60" s="179"/>
      <c r="C60" s="179"/>
      <c r="D60" s="179"/>
      <c r="E60" s="164"/>
      <c r="F60" s="179"/>
      <c r="K60" s="101"/>
      <c r="T60" s="224"/>
      <c r="W60" s="224"/>
      <c r="X60" s="243"/>
      <c r="Z60" s="226"/>
      <c r="AA60" s="226"/>
      <c r="AB60" s="226"/>
      <c r="AC60" s="96"/>
    </row>
    <row r="61" spans="1:30" x14ac:dyDescent="0.2">
      <c r="A61" s="244"/>
      <c r="B61" s="226"/>
      <c r="C61" s="226"/>
      <c r="D61" s="226"/>
      <c r="E61" s="226"/>
      <c r="F61" s="226"/>
      <c r="K61" s="114"/>
      <c r="T61" s="224"/>
      <c r="U61" s="31">
        <v>4300</v>
      </c>
      <c r="W61" s="235">
        <f>U35+U30+U25</f>
        <v>7.0000000000000009</v>
      </c>
      <c r="X61" s="224"/>
      <c r="Z61" s="226"/>
      <c r="AA61" s="226"/>
      <c r="AB61" s="101"/>
      <c r="AC61" s="96"/>
    </row>
    <row r="62" spans="1:30" x14ac:dyDescent="0.2">
      <c r="A62" s="224"/>
      <c r="B62" s="226"/>
      <c r="C62" s="226"/>
      <c r="D62" s="226"/>
      <c r="E62" s="226"/>
      <c r="F62" s="226"/>
      <c r="K62" s="229"/>
      <c r="U62" s="184" t="s">
        <v>151</v>
      </c>
      <c r="W62" s="238">
        <f>U36+U31+U26</f>
        <v>44100</v>
      </c>
      <c r="X62" s="179"/>
      <c r="Y62" s="179"/>
      <c r="Z62" s="179"/>
      <c r="AA62" s="179"/>
      <c r="AB62" s="179"/>
      <c r="AC62" s="164"/>
      <c r="AD62" s="164"/>
    </row>
    <row r="63" spans="1:30" x14ac:dyDescent="0.2">
      <c r="A63" s="245"/>
      <c r="B63" s="179"/>
      <c r="C63" s="179"/>
      <c r="D63" s="179"/>
      <c r="E63" s="179"/>
      <c r="F63" s="179"/>
      <c r="K63" s="190"/>
      <c r="X63" s="179"/>
      <c r="Y63" s="226"/>
      <c r="Z63" s="226"/>
      <c r="AA63" s="226"/>
      <c r="AB63" s="226"/>
      <c r="AC63" s="164"/>
      <c r="AD63" s="164"/>
    </row>
    <row r="64" spans="1:30" x14ac:dyDescent="0.2">
      <c r="A64" s="224"/>
      <c r="B64" s="226"/>
      <c r="C64" s="226"/>
      <c r="D64" s="226"/>
      <c r="E64" s="101"/>
      <c r="F64" s="101"/>
      <c r="G64" s="164"/>
      <c r="K64" s="217"/>
      <c r="U64" s="31">
        <v>4400</v>
      </c>
      <c r="W64" s="235">
        <f>W35+W30+W25</f>
        <v>2.0999999999999996</v>
      </c>
      <c r="X64" s="179"/>
      <c r="Y64" s="226"/>
      <c r="Z64" s="226"/>
      <c r="AA64" s="226"/>
      <c r="AB64" s="226"/>
      <c r="AC64" s="164"/>
      <c r="AD64" s="164"/>
    </row>
    <row r="65" spans="1:30" x14ac:dyDescent="0.2">
      <c r="A65" s="224"/>
      <c r="B65" s="226"/>
      <c r="C65" s="226"/>
      <c r="D65" s="226"/>
      <c r="E65" s="226"/>
      <c r="F65" s="226"/>
      <c r="G65" s="164"/>
      <c r="K65" s="217"/>
      <c r="U65" s="31" t="s">
        <v>152</v>
      </c>
      <c r="W65" s="238">
        <f>W36+W31+W26</f>
        <v>13230</v>
      </c>
      <c r="X65" s="179"/>
      <c r="Y65" s="226"/>
      <c r="Z65" s="226"/>
      <c r="AA65" s="226"/>
      <c r="AB65" s="226"/>
      <c r="AC65" s="164"/>
      <c r="AD65" s="164"/>
    </row>
    <row r="66" spans="1:30" x14ac:dyDescent="0.2">
      <c r="A66" s="224"/>
      <c r="B66" s="226"/>
      <c r="C66" s="226"/>
      <c r="D66" s="226"/>
      <c r="E66" s="226"/>
      <c r="F66" s="226"/>
      <c r="G66" s="164"/>
      <c r="K66" s="114"/>
      <c r="X66" s="179"/>
      <c r="Y66" s="179"/>
      <c r="Z66" s="179"/>
      <c r="AA66" s="179"/>
      <c r="AB66" s="179"/>
      <c r="AC66" s="96"/>
    </row>
    <row r="67" spans="1:30" x14ac:dyDescent="0.2">
      <c r="A67" s="242"/>
      <c r="B67" s="179"/>
      <c r="C67" s="179"/>
      <c r="D67" s="179"/>
      <c r="E67" s="164"/>
      <c r="F67" s="179"/>
      <c r="G67" s="164"/>
      <c r="K67" s="229"/>
      <c r="U67" s="206">
        <v>4500</v>
      </c>
      <c r="W67" s="235">
        <f>Y30+Y25</f>
        <v>3.5000000000000004</v>
      </c>
      <c r="X67" s="179"/>
      <c r="Y67" s="226"/>
      <c r="Z67" s="226"/>
      <c r="AA67" s="226"/>
      <c r="AB67" s="226"/>
      <c r="AC67" s="96"/>
    </row>
    <row r="68" spans="1:30" x14ac:dyDescent="0.2">
      <c r="A68" s="224"/>
      <c r="B68" s="226"/>
      <c r="C68" s="226"/>
      <c r="D68" s="226"/>
      <c r="E68" s="226"/>
      <c r="F68" s="226"/>
      <c r="G68" s="164"/>
      <c r="K68" s="190"/>
      <c r="U68" s="31" t="s">
        <v>119</v>
      </c>
      <c r="W68" s="238">
        <f>Y31+Y26</f>
        <v>22050</v>
      </c>
      <c r="X68" s="179"/>
      <c r="Y68" s="226"/>
      <c r="Z68" s="226"/>
      <c r="AA68" s="226"/>
      <c r="AB68" s="226"/>
      <c r="AC68" s="96"/>
    </row>
    <row r="69" spans="1:30" x14ac:dyDescent="0.2">
      <c r="A69" s="224"/>
      <c r="B69" s="226"/>
      <c r="C69" s="226"/>
      <c r="D69" s="226"/>
      <c r="E69" s="226"/>
      <c r="F69" s="226"/>
      <c r="G69" s="164"/>
      <c r="K69" s="217"/>
      <c r="V69" s="164"/>
      <c r="W69" s="179"/>
      <c r="X69" s="179"/>
      <c r="Y69" s="179"/>
      <c r="Z69" s="179"/>
      <c r="AA69" s="179"/>
      <c r="AB69" s="179"/>
      <c r="AC69" s="24"/>
    </row>
    <row r="70" spans="1:30" x14ac:dyDescent="0.2">
      <c r="A70" s="242"/>
      <c r="B70" s="179"/>
      <c r="C70" s="179"/>
      <c r="D70" s="179"/>
      <c r="E70" s="179"/>
      <c r="F70" s="179"/>
      <c r="G70" s="164"/>
      <c r="K70" s="217"/>
      <c r="V70" s="164"/>
      <c r="W70" s="226"/>
      <c r="X70" s="226"/>
      <c r="Y70" s="224"/>
      <c r="Z70" s="224"/>
      <c r="AA70" s="226"/>
      <c r="AB70" s="226"/>
    </row>
    <row r="71" spans="1:30" x14ac:dyDescent="0.2">
      <c r="A71" s="224"/>
      <c r="B71" s="226"/>
      <c r="C71" s="226"/>
      <c r="D71" s="226"/>
      <c r="E71" s="226"/>
      <c r="F71" s="226"/>
      <c r="G71" s="164"/>
      <c r="K71" s="114"/>
      <c r="V71" s="164"/>
      <c r="W71" s="226"/>
      <c r="X71" s="226"/>
      <c r="Y71" s="224"/>
      <c r="Z71" s="224"/>
      <c r="AA71" s="226"/>
      <c r="AB71" s="226"/>
    </row>
    <row r="72" spans="1:30" x14ac:dyDescent="0.2">
      <c r="A72" s="224"/>
      <c r="B72" s="226"/>
      <c r="C72" s="226"/>
      <c r="D72" s="226"/>
      <c r="E72" s="226"/>
      <c r="F72" s="226"/>
      <c r="G72" s="164"/>
      <c r="K72" s="229"/>
      <c r="V72" s="164"/>
      <c r="W72" s="226"/>
      <c r="X72" s="226"/>
      <c r="Y72" s="224"/>
      <c r="Z72" s="224"/>
      <c r="AA72" s="226"/>
      <c r="AB72" s="226"/>
    </row>
    <row r="73" spans="1:30" x14ac:dyDescent="0.2">
      <c r="A73" s="179"/>
      <c r="B73" s="179"/>
      <c r="C73" s="179"/>
      <c r="D73" s="179"/>
      <c r="E73" s="179"/>
      <c r="F73" s="179"/>
      <c r="G73" s="96"/>
      <c r="H73" s="251"/>
      <c r="K73" s="190"/>
      <c r="V73" s="164"/>
      <c r="W73" s="226"/>
      <c r="X73" s="226"/>
      <c r="Y73" s="224"/>
      <c r="Z73" s="224"/>
      <c r="AA73" s="226"/>
      <c r="AB73" s="226"/>
    </row>
    <row r="74" spans="1:30" x14ac:dyDescent="0.2">
      <c r="A74" s="226"/>
      <c r="B74" s="179"/>
      <c r="C74" s="179"/>
      <c r="D74" s="179"/>
      <c r="E74" s="226"/>
      <c r="F74" s="226"/>
      <c r="G74" s="24"/>
      <c r="K74" s="217"/>
      <c r="V74" s="164"/>
      <c r="W74" s="179"/>
      <c r="X74" s="179"/>
      <c r="Y74" s="179"/>
      <c r="Z74" s="179"/>
      <c r="AA74" s="179"/>
      <c r="AB74" s="179"/>
      <c r="AC74" s="24"/>
    </row>
    <row r="75" spans="1:30" x14ac:dyDescent="0.2">
      <c r="A75" s="226"/>
      <c r="B75" s="179"/>
      <c r="C75" s="179"/>
      <c r="D75" s="179"/>
      <c r="E75" s="226"/>
      <c r="F75" s="226"/>
      <c r="G75" s="24"/>
      <c r="K75" s="217"/>
      <c r="V75" s="164"/>
      <c r="W75" s="224"/>
      <c r="X75" s="224"/>
      <c r="Y75" s="224"/>
      <c r="Z75" s="224"/>
      <c r="AA75" s="226"/>
      <c r="AB75" s="224"/>
    </row>
    <row r="76" spans="1:30" x14ac:dyDescent="0.2">
      <c r="A76" s="226"/>
      <c r="B76" s="226"/>
      <c r="C76" s="226"/>
      <c r="D76" s="226"/>
      <c r="E76" s="226"/>
      <c r="F76" s="226"/>
      <c r="G76" s="24"/>
      <c r="K76" s="114"/>
      <c r="V76" s="164"/>
      <c r="W76" s="224"/>
      <c r="X76" s="224"/>
      <c r="Y76" s="224"/>
      <c r="Z76" s="224"/>
      <c r="AA76" s="226"/>
      <c r="AB76" s="224"/>
    </row>
  </sheetData>
  <mergeCells count="4">
    <mergeCell ref="A1:J1"/>
    <mergeCell ref="A2:K3"/>
    <mergeCell ref="J4:K4"/>
    <mergeCell ref="J5:K5"/>
  </mergeCells>
  <phoneticPr fontId="19" type="noConversion"/>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74"/>
  <sheetViews>
    <sheetView workbookViewId="0">
      <selection activeCell="P16" sqref="P16"/>
    </sheetView>
  </sheetViews>
  <sheetFormatPr baseColWidth="10" defaultRowHeight="15" x14ac:dyDescent="0.3"/>
  <cols>
    <col min="1" max="1" width="7.85546875" customWidth="1"/>
    <col min="2" max="2" width="2" customWidth="1"/>
    <col min="4" max="4" width="1.7109375" customWidth="1"/>
    <col min="6" max="6" width="2.5703125" customWidth="1"/>
    <col min="8" max="8" width="2.140625" customWidth="1"/>
    <col min="10" max="10" width="1.5703125" customWidth="1"/>
    <col min="12" max="12" width="2.28515625" customWidth="1"/>
    <col min="14" max="14" width="2.5703125" customWidth="1"/>
    <col min="16" max="16" width="1.42578125" customWidth="1"/>
    <col min="18" max="18" width="2" customWidth="1"/>
    <col min="20" max="20" width="1.42578125" customWidth="1"/>
    <col min="22" max="22" width="1.140625" customWidth="1"/>
    <col min="24" max="24" width="1.5703125" customWidth="1"/>
    <col min="26" max="26" width="1.7109375" customWidth="1"/>
    <col min="28" max="28" width="1.5703125" customWidth="1"/>
    <col min="29" max="29" width="2.140625" customWidth="1"/>
    <col min="31" max="31" width="3.85546875" customWidth="1"/>
    <col min="32" max="32" width="15.28515625" customWidth="1"/>
  </cols>
  <sheetData>
    <row r="1" spans="1:256" ht="15.75" thickBot="1" x14ac:dyDescent="0.25">
      <c r="A1" s="615" t="s">
        <v>1</v>
      </c>
      <c r="B1" s="616"/>
      <c r="C1" s="616"/>
      <c r="D1" s="616"/>
      <c r="E1" s="616"/>
      <c r="F1" s="616"/>
      <c r="G1" s="616"/>
      <c r="H1" s="616"/>
      <c r="I1" s="616"/>
      <c r="J1" s="616"/>
      <c r="K1" s="6"/>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c r="HY1" s="24"/>
      <c r="HZ1" s="24"/>
      <c r="IA1" s="24"/>
      <c r="IB1" s="24"/>
      <c r="IC1" s="24"/>
      <c r="ID1" s="24"/>
      <c r="IE1" s="24"/>
      <c r="IF1" s="24"/>
      <c r="IG1" s="24"/>
      <c r="IH1" s="24"/>
      <c r="II1" s="24"/>
      <c r="IJ1" s="24"/>
      <c r="IK1" s="24"/>
      <c r="IL1" s="24"/>
      <c r="IM1" s="24"/>
      <c r="IN1" s="24"/>
      <c r="IO1" s="24"/>
      <c r="IP1" s="24"/>
      <c r="IQ1" s="24"/>
      <c r="IR1" s="24"/>
      <c r="IS1" s="24"/>
      <c r="IT1" s="24"/>
      <c r="IU1" s="24"/>
      <c r="IV1" s="24"/>
    </row>
    <row r="2" spans="1:256" x14ac:dyDescent="0.3">
      <c r="A2" s="617" t="s">
        <v>202</v>
      </c>
      <c r="B2" s="618"/>
      <c r="C2" s="618"/>
      <c r="D2" s="618"/>
      <c r="E2" s="618"/>
      <c r="F2" s="618"/>
      <c r="G2" s="618"/>
      <c r="H2" s="618"/>
      <c r="I2" s="618"/>
      <c r="J2" s="618"/>
      <c r="K2" s="619"/>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24"/>
      <c r="CP2" s="24"/>
      <c r="CQ2" s="24"/>
      <c r="CR2" s="24"/>
      <c r="CS2" s="24"/>
      <c r="CT2" s="24"/>
      <c r="CU2" s="24"/>
      <c r="CV2" s="24"/>
      <c r="CW2" s="24"/>
      <c r="CX2" s="24"/>
      <c r="CY2" s="24"/>
      <c r="CZ2" s="24"/>
      <c r="DA2" s="24"/>
      <c r="DB2" s="24"/>
      <c r="DC2" s="24"/>
      <c r="DD2" s="24"/>
      <c r="DE2" s="24"/>
      <c r="DF2" s="24"/>
      <c r="DG2" s="24"/>
      <c r="DH2" s="24"/>
      <c r="DI2" s="24"/>
      <c r="DJ2" s="24"/>
      <c r="DK2" s="24"/>
      <c r="DL2" s="24"/>
      <c r="DM2" s="24"/>
      <c r="DN2" s="24"/>
      <c r="DO2" s="24"/>
      <c r="DP2" s="24"/>
      <c r="DQ2" s="24"/>
      <c r="DR2" s="24"/>
      <c r="DS2" s="24"/>
      <c r="DT2" s="24"/>
      <c r="DU2" s="24"/>
      <c r="DV2" s="24"/>
      <c r="DW2" s="24"/>
      <c r="DX2" s="24"/>
      <c r="DY2" s="24"/>
      <c r="DZ2" s="24"/>
      <c r="EA2" s="24"/>
      <c r="EB2" s="24"/>
      <c r="EC2" s="24"/>
      <c r="ED2" s="24"/>
      <c r="EE2" s="24"/>
      <c r="EF2" s="24"/>
      <c r="EG2" s="24"/>
      <c r="EH2" s="24"/>
      <c r="EI2" s="24"/>
      <c r="EJ2" s="24"/>
      <c r="EK2" s="24"/>
      <c r="EL2" s="24"/>
      <c r="EM2" s="24"/>
      <c r="EN2" s="24"/>
      <c r="EO2" s="24"/>
      <c r="EP2" s="24"/>
      <c r="EQ2" s="24"/>
      <c r="ER2" s="24"/>
      <c r="ES2" s="24"/>
      <c r="ET2" s="24"/>
      <c r="EU2" s="24"/>
      <c r="EV2" s="24"/>
      <c r="EW2" s="24"/>
      <c r="EX2" s="24"/>
      <c r="EY2" s="24"/>
      <c r="EZ2" s="24"/>
      <c r="FA2" s="24"/>
      <c r="FB2" s="24"/>
      <c r="FC2" s="24"/>
      <c r="FD2" s="24"/>
      <c r="FE2" s="24"/>
      <c r="FF2" s="24"/>
      <c r="FG2" s="24"/>
      <c r="FH2" s="24"/>
      <c r="FI2" s="24"/>
      <c r="FJ2" s="24"/>
      <c r="FK2" s="24"/>
      <c r="FL2" s="24"/>
      <c r="FM2" s="24"/>
      <c r="FN2" s="24"/>
      <c r="FO2" s="24"/>
      <c r="FP2" s="24"/>
      <c r="FQ2" s="24"/>
      <c r="FR2" s="24"/>
      <c r="FS2" s="24"/>
      <c r="FT2" s="24"/>
      <c r="FU2" s="24"/>
      <c r="FV2" s="24"/>
      <c r="FW2" s="24"/>
      <c r="FX2" s="24"/>
      <c r="FY2" s="24"/>
      <c r="FZ2" s="24"/>
      <c r="GA2" s="24"/>
      <c r="GB2" s="24"/>
      <c r="GC2" s="24"/>
      <c r="GD2" s="24"/>
      <c r="GE2" s="24"/>
      <c r="GF2" s="24"/>
      <c r="GG2" s="24"/>
      <c r="GH2" s="24"/>
      <c r="GI2" s="24"/>
      <c r="GJ2" s="24"/>
      <c r="GK2" s="24"/>
      <c r="GL2" s="24"/>
      <c r="GM2" s="24"/>
      <c r="GN2" s="24"/>
      <c r="GO2" s="24"/>
      <c r="GP2" s="24"/>
      <c r="GQ2" s="24"/>
      <c r="GR2" s="24"/>
      <c r="GS2" s="24"/>
      <c r="GT2" s="24"/>
      <c r="GU2" s="24"/>
      <c r="GV2" s="24"/>
      <c r="GW2" s="24"/>
      <c r="GX2" s="24"/>
      <c r="GY2" s="24"/>
      <c r="GZ2" s="24"/>
      <c r="HA2" s="24"/>
      <c r="HB2" s="24"/>
      <c r="HC2" s="24"/>
      <c r="HD2" s="24"/>
      <c r="HE2" s="24"/>
      <c r="HF2" s="24"/>
      <c r="HG2" s="24"/>
      <c r="HH2" s="24"/>
      <c r="HI2" s="24"/>
      <c r="HJ2" s="24"/>
      <c r="HK2" s="24"/>
      <c r="HL2" s="24"/>
      <c r="HM2" s="24"/>
      <c r="HN2" s="24"/>
      <c r="HO2" s="24"/>
      <c r="HP2" s="24"/>
      <c r="HQ2" s="24"/>
      <c r="HR2" s="24"/>
      <c r="HS2" s="24"/>
      <c r="HT2" s="24"/>
      <c r="HU2" s="24"/>
      <c r="HV2" s="24"/>
      <c r="HW2" s="24"/>
      <c r="HX2" s="24"/>
      <c r="HY2" s="24"/>
      <c r="HZ2" s="24"/>
      <c r="IA2" s="24"/>
      <c r="IB2" s="24"/>
      <c r="IC2" s="24"/>
      <c r="ID2" s="24"/>
      <c r="IE2" s="24"/>
      <c r="IF2" s="24"/>
      <c r="IG2" s="24"/>
      <c r="IH2" s="24"/>
      <c r="II2" s="24"/>
      <c r="IJ2" s="24"/>
      <c r="IK2" s="24"/>
      <c r="IL2" s="24"/>
      <c r="IM2" s="24"/>
      <c r="IN2" s="24"/>
      <c r="IO2" s="24"/>
      <c r="IP2" s="24"/>
      <c r="IQ2" s="24"/>
      <c r="IR2" s="24"/>
      <c r="IS2" s="24"/>
      <c r="IT2" s="24"/>
      <c r="IU2" s="24"/>
      <c r="IV2" s="24"/>
    </row>
    <row r="3" spans="1:256" ht="47.25" customHeight="1" thickBot="1" x14ac:dyDescent="0.35">
      <c r="A3" s="620"/>
      <c r="B3" s="621"/>
      <c r="C3" s="621"/>
      <c r="D3" s="621"/>
      <c r="E3" s="621"/>
      <c r="F3" s="621"/>
      <c r="G3" s="621"/>
      <c r="H3" s="621"/>
      <c r="I3" s="621"/>
      <c r="J3" s="621"/>
      <c r="K3" s="622"/>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c r="AX3" s="24"/>
      <c r="AY3" s="24"/>
      <c r="AZ3" s="24"/>
      <c r="BA3" s="24"/>
      <c r="BB3" s="24"/>
      <c r="BC3" s="24"/>
      <c r="BD3" s="24"/>
      <c r="BE3" s="24"/>
      <c r="BF3" s="24"/>
      <c r="BG3" s="24"/>
      <c r="BH3" s="24"/>
      <c r="BI3" s="24"/>
      <c r="BJ3" s="24"/>
      <c r="BK3" s="24"/>
      <c r="BL3" s="24"/>
      <c r="BM3" s="24"/>
      <c r="BN3" s="24"/>
      <c r="BO3" s="24"/>
      <c r="BP3" s="24"/>
      <c r="BQ3" s="24"/>
      <c r="BR3" s="24"/>
      <c r="BS3" s="24"/>
      <c r="BT3" s="24"/>
      <c r="BU3" s="24"/>
      <c r="BV3" s="24"/>
      <c r="BW3" s="24"/>
      <c r="BX3" s="24"/>
      <c r="BY3" s="24"/>
      <c r="BZ3" s="24"/>
      <c r="CA3" s="24"/>
      <c r="CB3" s="24"/>
      <c r="CC3" s="24"/>
      <c r="CD3" s="24"/>
      <c r="CE3" s="24"/>
      <c r="CF3" s="24"/>
      <c r="CG3" s="24"/>
      <c r="CH3" s="24"/>
      <c r="CI3" s="24"/>
      <c r="CJ3" s="24"/>
      <c r="CK3" s="24"/>
      <c r="CL3" s="24"/>
      <c r="CM3" s="24"/>
      <c r="CN3" s="24"/>
      <c r="CO3" s="24"/>
      <c r="CP3" s="24"/>
      <c r="CQ3" s="24"/>
      <c r="CR3" s="24"/>
      <c r="CS3" s="24"/>
      <c r="CT3" s="24"/>
      <c r="CU3" s="24"/>
      <c r="CV3" s="24"/>
      <c r="CW3" s="24"/>
      <c r="CX3" s="24"/>
      <c r="CY3" s="24"/>
      <c r="CZ3" s="24"/>
      <c r="DA3" s="24"/>
      <c r="DB3" s="24"/>
      <c r="DC3" s="24"/>
      <c r="DD3" s="24"/>
      <c r="DE3" s="24"/>
      <c r="DF3" s="24"/>
      <c r="DG3" s="24"/>
      <c r="DH3" s="24"/>
      <c r="DI3" s="24"/>
      <c r="DJ3" s="24"/>
      <c r="DK3" s="24"/>
      <c r="DL3" s="24"/>
      <c r="DM3" s="24"/>
      <c r="DN3" s="24"/>
      <c r="DO3" s="24"/>
      <c r="DP3" s="24"/>
      <c r="DQ3" s="24"/>
      <c r="DR3" s="24"/>
      <c r="DS3" s="24"/>
      <c r="DT3" s="24"/>
      <c r="DU3" s="24"/>
      <c r="DV3" s="24"/>
      <c r="DW3" s="24"/>
      <c r="DX3" s="24"/>
      <c r="DY3" s="24"/>
      <c r="DZ3" s="24"/>
      <c r="EA3" s="24"/>
      <c r="EB3" s="24"/>
      <c r="EC3" s="24"/>
      <c r="ED3" s="24"/>
      <c r="EE3" s="24"/>
      <c r="EF3" s="24"/>
      <c r="EG3" s="24"/>
      <c r="EH3" s="24"/>
      <c r="EI3" s="24"/>
      <c r="EJ3" s="24"/>
      <c r="EK3" s="24"/>
      <c r="EL3" s="24"/>
      <c r="EM3" s="24"/>
      <c r="EN3" s="24"/>
      <c r="EO3" s="24"/>
      <c r="EP3" s="24"/>
      <c r="EQ3" s="24"/>
      <c r="ER3" s="24"/>
      <c r="ES3" s="24"/>
      <c r="ET3" s="24"/>
      <c r="EU3" s="24"/>
      <c r="EV3" s="24"/>
      <c r="EW3" s="24"/>
      <c r="EX3" s="24"/>
      <c r="EY3" s="24"/>
      <c r="EZ3" s="24"/>
      <c r="FA3" s="24"/>
      <c r="FB3" s="24"/>
      <c r="FC3" s="24"/>
      <c r="FD3" s="24"/>
      <c r="FE3" s="24"/>
      <c r="FF3" s="24"/>
      <c r="FG3" s="24"/>
      <c r="FH3" s="24"/>
      <c r="FI3" s="24"/>
      <c r="FJ3" s="24"/>
      <c r="FK3" s="24"/>
      <c r="FL3" s="24"/>
      <c r="FM3" s="24"/>
      <c r="FN3" s="24"/>
      <c r="FO3" s="24"/>
      <c r="FP3" s="24"/>
      <c r="FQ3" s="24"/>
      <c r="FR3" s="24"/>
      <c r="FS3" s="24"/>
      <c r="FT3" s="24"/>
      <c r="FU3" s="24"/>
      <c r="FV3" s="24"/>
      <c r="FW3" s="24"/>
      <c r="FX3" s="24"/>
      <c r="FY3" s="24"/>
      <c r="FZ3" s="24"/>
      <c r="GA3" s="24"/>
      <c r="GB3" s="24"/>
      <c r="GC3" s="24"/>
      <c r="GD3" s="24"/>
      <c r="GE3" s="24"/>
      <c r="GF3" s="24"/>
      <c r="GG3" s="24"/>
      <c r="GH3" s="24"/>
      <c r="GI3" s="24"/>
      <c r="GJ3" s="24"/>
      <c r="GK3" s="24"/>
      <c r="GL3" s="24"/>
      <c r="GM3" s="24"/>
      <c r="GN3" s="24"/>
      <c r="GO3" s="24"/>
      <c r="GP3" s="24"/>
      <c r="GQ3" s="24"/>
      <c r="GR3" s="24"/>
      <c r="GS3" s="24"/>
      <c r="GT3" s="24"/>
      <c r="GU3" s="24"/>
      <c r="GV3" s="24"/>
      <c r="GW3" s="24"/>
      <c r="GX3" s="24"/>
      <c r="GY3" s="24"/>
      <c r="GZ3" s="24"/>
      <c r="HA3" s="24"/>
      <c r="HB3" s="24"/>
      <c r="HC3" s="24"/>
      <c r="HD3" s="24"/>
      <c r="HE3" s="24"/>
      <c r="HF3" s="24"/>
      <c r="HG3" s="24"/>
      <c r="HH3" s="24"/>
      <c r="HI3" s="24"/>
      <c r="HJ3" s="24"/>
      <c r="HK3" s="24"/>
      <c r="HL3" s="24"/>
      <c r="HM3" s="24"/>
      <c r="HN3" s="24"/>
      <c r="HO3" s="24"/>
      <c r="HP3" s="24"/>
      <c r="HQ3" s="24"/>
      <c r="HR3" s="24"/>
      <c r="HS3" s="24"/>
      <c r="HT3" s="24"/>
      <c r="HU3" s="24"/>
      <c r="HV3" s="24"/>
      <c r="HW3" s="24"/>
      <c r="HX3" s="24"/>
      <c r="HY3" s="24"/>
      <c r="HZ3" s="24"/>
      <c r="IA3" s="24"/>
      <c r="IB3" s="24"/>
      <c r="IC3" s="24"/>
      <c r="ID3" s="24"/>
      <c r="IE3" s="24"/>
      <c r="IF3" s="24"/>
      <c r="IG3" s="24"/>
      <c r="IH3" s="24"/>
      <c r="II3" s="24"/>
      <c r="IJ3" s="24"/>
      <c r="IK3" s="24"/>
      <c r="IL3" s="24"/>
      <c r="IM3" s="24"/>
      <c r="IN3" s="24"/>
      <c r="IO3" s="24"/>
      <c r="IP3" s="24"/>
      <c r="IQ3" s="24"/>
      <c r="IR3" s="24"/>
      <c r="IS3" s="24"/>
      <c r="IT3" s="24"/>
      <c r="IU3" s="24"/>
      <c r="IV3" s="24"/>
    </row>
    <row r="4" spans="1:256" ht="15.75" x14ac:dyDescent="0.25">
      <c r="A4" s="1"/>
      <c r="B4" s="1"/>
      <c r="C4" s="1"/>
      <c r="D4" s="2"/>
      <c r="E4" s="1"/>
      <c r="F4" s="1"/>
      <c r="G4" s="1"/>
      <c r="H4" s="1"/>
      <c r="I4" s="25" t="s">
        <v>3</v>
      </c>
      <c r="J4" s="665">
        <v>1</v>
      </c>
      <c r="K4" s="666"/>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24"/>
      <c r="BN4" s="24"/>
      <c r="BO4" s="24"/>
      <c r="BP4" s="24"/>
      <c r="BQ4" s="24"/>
      <c r="BR4" s="24"/>
      <c r="BS4" s="24"/>
      <c r="BT4" s="24"/>
      <c r="BU4" s="24"/>
      <c r="BV4" s="24"/>
      <c r="BW4" s="24"/>
      <c r="BX4" s="24"/>
      <c r="BY4" s="24"/>
      <c r="BZ4" s="24"/>
      <c r="CA4" s="24"/>
      <c r="CB4" s="24"/>
      <c r="CC4" s="24"/>
      <c r="CD4" s="24"/>
      <c r="CE4" s="24"/>
      <c r="CF4" s="24"/>
      <c r="CG4" s="24"/>
      <c r="CH4" s="24"/>
      <c r="CI4" s="24"/>
      <c r="CJ4" s="24"/>
      <c r="CK4" s="24"/>
      <c r="CL4" s="24"/>
      <c r="CM4" s="24"/>
      <c r="CN4" s="24"/>
      <c r="CO4" s="24"/>
      <c r="CP4" s="24"/>
      <c r="CQ4" s="24"/>
      <c r="CR4" s="24"/>
      <c r="CS4" s="24"/>
      <c r="CT4" s="24"/>
      <c r="CU4" s="24"/>
      <c r="CV4" s="24"/>
      <c r="CW4" s="24"/>
      <c r="CX4" s="24"/>
      <c r="CY4" s="24"/>
      <c r="CZ4" s="24"/>
      <c r="DA4" s="24"/>
      <c r="DB4" s="24"/>
      <c r="DC4" s="24"/>
      <c r="DD4" s="24"/>
      <c r="DE4" s="24"/>
      <c r="DF4" s="24"/>
      <c r="DG4" s="24"/>
      <c r="DH4" s="24"/>
      <c r="DI4" s="24"/>
      <c r="DJ4" s="24"/>
      <c r="DK4" s="24"/>
      <c r="DL4" s="24"/>
      <c r="DM4" s="24"/>
      <c r="DN4" s="24"/>
      <c r="DO4" s="24"/>
      <c r="DP4" s="24"/>
      <c r="DQ4" s="24"/>
      <c r="DR4" s="24"/>
      <c r="DS4" s="24"/>
      <c r="DT4" s="24"/>
      <c r="DU4" s="24"/>
      <c r="DV4" s="24"/>
      <c r="DW4" s="24"/>
      <c r="DX4" s="24"/>
      <c r="DY4" s="24"/>
      <c r="DZ4" s="24"/>
      <c r="EA4" s="24"/>
      <c r="EB4" s="24"/>
      <c r="EC4" s="24"/>
      <c r="ED4" s="24"/>
      <c r="EE4" s="24"/>
      <c r="EF4" s="24"/>
      <c r="EG4" s="24"/>
      <c r="EH4" s="24"/>
      <c r="EI4" s="24"/>
      <c r="EJ4" s="24"/>
      <c r="EK4" s="24"/>
      <c r="EL4" s="24"/>
      <c r="EM4" s="24"/>
      <c r="EN4" s="24"/>
      <c r="EO4" s="24"/>
      <c r="EP4" s="24"/>
      <c r="EQ4" s="24"/>
      <c r="ER4" s="24"/>
      <c r="ES4" s="24"/>
      <c r="ET4" s="24"/>
      <c r="EU4" s="24"/>
      <c r="EV4" s="24"/>
      <c r="EW4" s="24"/>
      <c r="EX4" s="24"/>
      <c r="EY4" s="24"/>
      <c r="EZ4" s="24"/>
      <c r="FA4" s="24"/>
      <c r="FB4" s="24"/>
      <c r="FC4" s="24"/>
      <c r="FD4" s="24"/>
      <c r="FE4" s="24"/>
      <c r="FF4" s="24"/>
      <c r="FG4" s="24"/>
      <c r="FH4" s="24"/>
      <c r="FI4" s="24"/>
      <c r="FJ4" s="24"/>
      <c r="FK4" s="24"/>
      <c r="FL4" s="24"/>
      <c r="FM4" s="24"/>
      <c r="FN4" s="24"/>
      <c r="FO4" s="24"/>
      <c r="FP4" s="24"/>
      <c r="FQ4" s="24"/>
      <c r="FR4" s="24"/>
      <c r="FS4" s="24"/>
      <c r="FT4" s="24"/>
      <c r="FU4" s="24"/>
      <c r="FV4" s="24"/>
      <c r="FW4" s="24"/>
      <c r="FX4" s="24"/>
      <c r="FY4" s="24"/>
      <c r="FZ4" s="24"/>
      <c r="GA4" s="24"/>
      <c r="GB4" s="24"/>
      <c r="GC4" s="24"/>
      <c r="GD4" s="24"/>
      <c r="GE4" s="24"/>
      <c r="GF4" s="24"/>
      <c r="GG4" s="24"/>
      <c r="GH4" s="24"/>
      <c r="GI4" s="24"/>
      <c r="GJ4" s="24"/>
      <c r="GK4" s="24"/>
      <c r="GL4" s="24"/>
      <c r="GM4" s="24"/>
      <c r="GN4" s="24"/>
      <c r="GO4" s="24"/>
      <c r="GP4" s="24"/>
      <c r="GQ4" s="24"/>
      <c r="GR4" s="24"/>
      <c r="GS4" s="24"/>
      <c r="GT4" s="24"/>
      <c r="GU4" s="24"/>
      <c r="GV4" s="24"/>
      <c r="GW4" s="24"/>
      <c r="GX4" s="24"/>
      <c r="GY4" s="24"/>
      <c r="GZ4" s="24"/>
      <c r="HA4" s="24"/>
      <c r="HB4" s="24"/>
      <c r="HC4" s="24"/>
      <c r="HD4" s="24"/>
      <c r="HE4" s="24"/>
      <c r="HF4" s="24"/>
      <c r="HG4" s="24"/>
      <c r="HH4" s="24"/>
      <c r="HI4" s="24"/>
      <c r="HJ4" s="24"/>
      <c r="HK4" s="24"/>
      <c r="HL4" s="24"/>
      <c r="HM4" s="24"/>
      <c r="HN4" s="24"/>
      <c r="HO4" s="24"/>
      <c r="HP4" s="24"/>
      <c r="HQ4" s="24"/>
      <c r="HR4" s="24"/>
      <c r="HS4" s="24"/>
      <c r="HT4" s="24"/>
      <c r="HU4" s="24"/>
      <c r="HV4" s="24"/>
      <c r="HW4" s="24"/>
      <c r="HX4" s="24"/>
      <c r="HY4" s="24"/>
      <c r="HZ4" s="24"/>
      <c r="IA4" s="24"/>
      <c r="IB4" s="24"/>
      <c r="IC4" s="24"/>
      <c r="ID4" s="24"/>
      <c r="IE4" s="24"/>
      <c r="IF4" s="24"/>
      <c r="IG4" s="24"/>
      <c r="IH4" s="24"/>
      <c r="II4" s="24"/>
      <c r="IJ4" s="24"/>
      <c r="IK4" s="24"/>
      <c r="IL4" s="24"/>
      <c r="IM4" s="24"/>
      <c r="IN4" s="24"/>
      <c r="IO4" s="24"/>
      <c r="IP4" s="24"/>
      <c r="IQ4" s="24"/>
      <c r="IR4" s="24"/>
      <c r="IS4" s="24"/>
      <c r="IT4" s="24"/>
      <c r="IU4" s="24"/>
      <c r="IV4" s="24"/>
    </row>
    <row r="5" spans="1:256" ht="15.75" thickBot="1" x14ac:dyDescent="0.25">
      <c r="A5" s="1"/>
      <c r="B5" s="1"/>
      <c r="C5" s="1"/>
      <c r="D5" s="1"/>
      <c r="E5" s="1"/>
      <c r="F5" s="1"/>
      <c r="G5" s="1"/>
      <c r="H5" s="1"/>
      <c r="I5" s="26" t="s">
        <v>0</v>
      </c>
      <c r="J5" s="667" t="s">
        <v>4</v>
      </c>
      <c r="K5" s="668"/>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c r="BS5" s="24"/>
      <c r="BT5" s="24"/>
      <c r="BU5" s="24"/>
      <c r="BV5" s="24"/>
      <c r="BW5" s="24"/>
      <c r="BX5" s="24"/>
      <c r="BY5" s="24"/>
      <c r="BZ5" s="24"/>
      <c r="CA5" s="24"/>
      <c r="CB5" s="24"/>
      <c r="CC5" s="24"/>
      <c r="CD5" s="24"/>
      <c r="CE5" s="24"/>
      <c r="CF5" s="24"/>
      <c r="CG5" s="24"/>
      <c r="CH5" s="24"/>
      <c r="CI5" s="24"/>
      <c r="CJ5" s="24"/>
      <c r="CK5" s="24"/>
      <c r="CL5" s="24"/>
      <c r="CM5" s="24"/>
      <c r="CN5" s="24"/>
      <c r="CO5" s="24"/>
      <c r="CP5" s="24"/>
      <c r="CQ5" s="24"/>
      <c r="CR5" s="24"/>
      <c r="CS5" s="24"/>
      <c r="CT5" s="24"/>
      <c r="CU5" s="24"/>
      <c r="CV5" s="24"/>
      <c r="CW5" s="24"/>
      <c r="CX5" s="24"/>
      <c r="CY5" s="24"/>
      <c r="CZ5" s="24"/>
      <c r="DA5" s="24"/>
      <c r="DB5" s="24"/>
      <c r="DC5" s="24"/>
      <c r="DD5" s="24"/>
      <c r="DE5" s="24"/>
      <c r="DF5" s="24"/>
      <c r="DG5" s="24"/>
      <c r="DH5" s="24"/>
      <c r="DI5" s="24"/>
      <c r="DJ5" s="24"/>
      <c r="DK5" s="24"/>
      <c r="DL5" s="24"/>
      <c r="DM5" s="24"/>
      <c r="DN5" s="24"/>
      <c r="DO5" s="24"/>
      <c r="DP5" s="24"/>
      <c r="DQ5" s="24"/>
      <c r="DR5" s="24"/>
      <c r="DS5" s="24"/>
      <c r="DT5" s="24"/>
      <c r="DU5" s="24"/>
      <c r="DV5" s="24"/>
      <c r="DW5" s="24"/>
      <c r="DX5" s="24"/>
      <c r="DY5" s="24"/>
      <c r="DZ5" s="24"/>
      <c r="EA5" s="24"/>
      <c r="EB5" s="24"/>
      <c r="EC5" s="24"/>
      <c r="ED5" s="24"/>
      <c r="EE5" s="24"/>
      <c r="EF5" s="24"/>
      <c r="EG5" s="24"/>
      <c r="EH5" s="24"/>
      <c r="EI5" s="24"/>
      <c r="EJ5" s="24"/>
      <c r="EK5" s="24"/>
      <c r="EL5" s="24"/>
      <c r="EM5" s="24"/>
      <c r="EN5" s="24"/>
      <c r="EO5" s="24"/>
      <c r="EP5" s="24"/>
      <c r="EQ5" s="24"/>
      <c r="ER5" s="24"/>
      <c r="ES5" s="24"/>
      <c r="ET5" s="24"/>
      <c r="EU5" s="24"/>
      <c r="EV5" s="24"/>
      <c r="EW5" s="24"/>
      <c r="EX5" s="24"/>
      <c r="EY5" s="24"/>
      <c r="EZ5" s="24"/>
      <c r="FA5" s="24"/>
      <c r="FB5" s="24"/>
      <c r="FC5" s="24"/>
      <c r="FD5" s="24"/>
      <c r="FE5" s="24"/>
      <c r="FF5" s="24"/>
      <c r="FG5" s="24"/>
      <c r="FH5" s="24"/>
      <c r="FI5" s="24"/>
      <c r="FJ5" s="24"/>
      <c r="FK5" s="24"/>
      <c r="FL5" s="24"/>
      <c r="FM5" s="24"/>
      <c r="FN5" s="24"/>
      <c r="FO5" s="24"/>
      <c r="FP5" s="24"/>
      <c r="FQ5" s="24"/>
      <c r="FR5" s="24"/>
      <c r="FS5" s="24"/>
      <c r="FT5" s="24"/>
      <c r="FU5" s="24"/>
      <c r="FV5" s="24"/>
      <c r="FW5" s="24"/>
      <c r="FX5" s="24"/>
      <c r="FY5" s="24"/>
      <c r="FZ5" s="24"/>
      <c r="GA5" s="24"/>
      <c r="GB5" s="24"/>
      <c r="GC5" s="24"/>
      <c r="GD5" s="24"/>
      <c r="GE5" s="24"/>
      <c r="GF5" s="24"/>
      <c r="GG5" s="24"/>
      <c r="GH5" s="24"/>
      <c r="GI5" s="24"/>
      <c r="GJ5" s="24"/>
      <c r="GK5" s="24"/>
      <c r="GL5" s="24"/>
      <c r="GM5" s="24"/>
      <c r="GN5" s="24"/>
      <c r="GO5" s="24"/>
      <c r="GP5" s="24"/>
      <c r="GQ5" s="24"/>
      <c r="GR5" s="24"/>
      <c r="GS5" s="24"/>
      <c r="GT5" s="24"/>
      <c r="GU5" s="24"/>
      <c r="GV5" s="24"/>
      <c r="GW5" s="24"/>
      <c r="GX5" s="24"/>
      <c r="GY5" s="24"/>
      <c r="GZ5" s="24"/>
      <c r="HA5" s="24"/>
      <c r="HB5" s="24"/>
      <c r="HC5" s="24"/>
      <c r="HD5" s="24"/>
      <c r="HE5" s="24"/>
      <c r="HF5" s="24"/>
      <c r="HG5" s="24"/>
      <c r="HH5" s="24"/>
      <c r="HI5" s="24"/>
      <c r="HJ5" s="24"/>
      <c r="HK5" s="24"/>
      <c r="HL5" s="24"/>
      <c r="HM5" s="24"/>
      <c r="HN5" s="24"/>
      <c r="HO5" s="24"/>
      <c r="HP5" s="24"/>
      <c r="HQ5" s="24"/>
      <c r="HR5" s="24"/>
      <c r="HS5" s="24"/>
      <c r="HT5" s="24"/>
      <c r="HU5" s="24"/>
      <c r="HV5" s="24"/>
      <c r="HW5" s="24"/>
      <c r="HX5" s="24"/>
      <c r="HY5" s="24"/>
      <c r="HZ5" s="24"/>
      <c r="IA5" s="24"/>
      <c r="IB5" s="24"/>
      <c r="IC5" s="24"/>
      <c r="ID5" s="24"/>
      <c r="IE5" s="24"/>
      <c r="IF5" s="24"/>
      <c r="IG5" s="24"/>
      <c r="IH5" s="24"/>
      <c r="II5" s="24"/>
      <c r="IJ5" s="24"/>
      <c r="IK5" s="24"/>
      <c r="IL5" s="24"/>
      <c r="IM5" s="24"/>
      <c r="IN5" s="24"/>
      <c r="IO5" s="24"/>
      <c r="IP5" s="24"/>
      <c r="IQ5" s="24"/>
      <c r="IR5" s="24"/>
      <c r="IS5" s="24"/>
      <c r="IT5" s="24"/>
      <c r="IU5" s="24"/>
      <c r="IV5" s="24"/>
    </row>
    <row r="7" spans="1:256" ht="18.75" thickBot="1" x14ac:dyDescent="0.3">
      <c r="A7" s="160" t="s">
        <v>130</v>
      </c>
      <c r="M7" s="161" t="s">
        <v>131</v>
      </c>
      <c r="N7" s="162"/>
    </row>
    <row r="8" spans="1:256" ht="19.5" thickBot="1" x14ac:dyDescent="0.3">
      <c r="A8" s="163">
        <v>1</v>
      </c>
      <c r="E8" s="164"/>
      <c r="F8" s="164"/>
      <c r="J8" s="162"/>
      <c r="M8" s="165">
        <v>100</v>
      </c>
      <c r="N8" s="166" t="s">
        <v>132</v>
      </c>
      <c r="Q8" s="255"/>
      <c r="R8" s="253"/>
      <c r="S8" s="253"/>
      <c r="T8" s="253"/>
      <c r="U8" s="253"/>
      <c r="W8" s="256" t="s">
        <v>203</v>
      </c>
    </row>
    <row r="9" spans="1:256" ht="15.75" x14ac:dyDescent="0.25">
      <c r="A9" s="160"/>
      <c r="J9" s="167"/>
      <c r="K9" s="168" t="s">
        <v>133</v>
      </c>
      <c r="M9" s="169">
        <v>500000</v>
      </c>
      <c r="N9" s="170" t="s">
        <v>134</v>
      </c>
    </row>
    <row r="10" spans="1:256" ht="15.75" x14ac:dyDescent="0.25">
      <c r="A10" s="160"/>
      <c r="C10" s="23" t="s">
        <v>135</v>
      </c>
      <c r="J10" s="171"/>
    </row>
    <row r="11" spans="1:256" ht="16.5" x14ac:dyDescent="0.3">
      <c r="A11" s="160"/>
      <c r="C11" t="s">
        <v>136</v>
      </c>
      <c r="G11" s="172"/>
      <c r="H11" s="172"/>
    </row>
    <row r="12" spans="1:256" ht="16.5" thickBot="1" x14ac:dyDescent="0.3">
      <c r="A12" s="160"/>
      <c r="AA12" s="173"/>
    </row>
    <row r="13" spans="1:256" ht="16.5" thickBot="1" x14ac:dyDescent="0.3">
      <c r="A13" s="174">
        <v>2</v>
      </c>
      <c r="B13" s="114"/>
      <c r="C13" s="175">
        <v>1000</v>
      </c>
      <c r="D13" s="114"/>
      <c r="G13" s="175">
        <v>2000</v>
      </c>
      <c r="H13" s="114"/>
      <c r="K13" s="176"/>
      <c r="L13" s="176"/>
      <c r="M13" s="177">
        <v>3000</v>
      </c>
      <c r="N13" s="178"/>
      <c r="O13" s="176"/>
      <c r="P13" s="176"/>
      <c r="Q13" s="176"/>
      <c r="R13" s="176"/>
      <c r="S13" s="175">
        <v>4000</v>
      </c>
      <c r="T13" s="176"/>
      <c r="V13" s="176"/>
      <c r="X13" s="179"/>
      <c r="AA13" s="31">
        <v>5000</v>
      </c>
      <c r="AD13" s="31">
        <v>6000</v>
      </c>
      <c r="AF13" s="168" t="s">
        <v>197</v>
      </c>
    </row>
    <row r="14" spans="1:256" ht="15.75" x14ac:dyDescent="0.25">
      <c r="A14" s="180"/>
      <c r="B14" s="114"/>
      <c r="C14" s="181" t="s">
        <v>137</v>
      </c>
      <c r="D14" s="114"/>
      <c r="G14" s="182" t="s">
        <v>138</v>
      </c>
      <c r="H14" s="114"/>
      <c r="M14" s="183" t="s">
        <v>139</v>
      </c>
      <c r="N14" s="178"/>
      <c r="S14" s="181" t="s">
        <v>140</v>
      </c>
      <c r="X14" s="179"/>
      <c r="AA14" s="31" t="s">
        <v>141</v>
      </c>
      <c r="AD14" s="184" t="s">
        <v>142</v>
      </c>
    </row>
    <row r="15" spans="1:256" ht="15.75" x14ac:dyDescent="0.25">
      <c r="A15" s="180"/>
      <c r="B15" s="114"/>
      <c r="C15" s="185">
        <f>M8/M8*8</f>
        <v>8</v>
      </c>
      <c r="D15" s="114"/>
      <c r="G15" s="186">
        <f>M8/M8*6</f>
        <v>6</v>
      </c>
      <c r="H15" s="187"/>
      <c r="K15" s="188"/>
      <c r="L15" s="188"/>
      <c r="M15" s="189">
        <f>M8/M8*10</f>
        <v>10</v>
      </c>
      <c r="N15" s="178"/>
      <c r="O15" s="188"/>
      <c r="P15" s="188"/>
      <c r="Q15" s="188"/>
      <c r="R15" s="188"/>
      <c r="S15" s="186">
        <f>M8/M8*70</f>
        <v>70</v>
      </c>
      <c r="T15" s="188"/>
      <c r="V15" s="188"/>
      <c r="X15" s="190"/>
      <c r="Y15" s="191"/>
      <c r="Z15" s="191"/>
      <c r="AA15" s="192">
        <f>M8/M8*4</f>
        <v>4</v>
      </c>
      <c r="AD15" s="192">
        <f>M8/M8*2</f>
        <v>2</v>
      </c>
      <c r="AF15" s="247">
        <f>SUM(C15:AD15)</f>
        <v>100</v>
      </c>
    </row>
    <row r="16" spans="1:256" ht="15.75" thickBot="1" x14ac:dyDescent="0.25">
      <c r="A16" s="114"/>
      <c r="B16" s="114"/>
      <c r="C16" s="193">
        <f>M9/M8*C15</f>
        <v>40000</v>
      </c>
      <c r="D16" s="114"/>
      <c r="G16" s="193">
        <f>M9*G15/100</f>
        <v>30000</v>
      </c>
      <c r="H16" s="194"/>
      <c r="M16" s="195">
        <f>M9*M15/100</f>
        <v>50000</v>
      </c>
      <c r="N16" s="178"/>
      <c r="S16" s="196">
        <f>M9*S15/100</f>
        <v>350000</v>
      </c>
      <c r="X16" s="197"/>
      <c r="AA16" s="198">
        <f>M9/100*AA15</f>
        <v>20000</v>
      </c>
      <c r="AD16" s="198">
        <f>M9/100*AD15</f>
        <v>10000</v>
      </c>
      <c r="AF16" s="249">
        <f>SUM(C16:AD16)</f>
        <v>500000</v>
      </c>
    </row>
    <row r="17" spans="1:30" ht="15.75" thickBot="1" x14ac:dyDescent="0.25">
      <c r="A17" s="114"/>
      <c r="B17" s="114"/>
      <c r="C17" s="194"/>
      <c r="D17" s="114"/>
      <c r="E17" s="199"/>
      <c r="F17" s="199"/>
      <c r="L17" s="24"/>
      <c r="N17" s="200"/>
    </row>
    <row r="18" spans="1:30" ht="16.5" thickBot="1" x14ac:dyDescent="0.3">
      <c r="A18" s="174">
        <v>3</v>
      </c>
      <c r="B18" s="114"/>
      <c r="C18" s="29">
        <v>1100</v>
      </c>
      <c r="D18" s="114"/>
      <c r="E18" s="175">
        <v>2100</v>
      </c>
      <c r="F18" s="179"/>
      <c r="G18" s="175">
        <v>2200</v>
      </c>
      <c r="I18" s="201">
        <v>2300</v>
      </c>
      <c r="K18" s="31">
        <v>3100</v>
      </c>
      <c r="L18" s="202"/>
      <c r="M18" s="82">
        <v>3200</v>
      </c>
      <c r="N18" s="203"/>
      <c r="O18" s="175">
        <v>3300</v>
      </c>
      <c r="Q18" s="204">
        <v>4100</v>
      </c>
      <c r="S18" s="204">
        <v>4200</v>
      </c>
      <c r="U18" s="31">
        <v>4300</v>
      </c>
      <c r="W18" s="31">
        <v>4400</v>
      </c>
      <c r="X18" s="205"/>
      <c r="Y18" s="206">
        <v>4500</v>
      </c>
      <c r="Z18" s="207"/>
      <c r="AA18" s="201">
        <v>5100</v>
      </c>
      <c r="AD18" s="201">
        <v>6100</v>
      </c>
    </row>
    <row r="19" spans="1:30" ht="36.75" thickBot="1" x14ac:dyDescent="0.25">
      <c r="A19" s="114"/>
      <c r="B19" s="114"/>
      <c r="C19" s="45" t="s">
        <v>143</v>
      </c>
      <c r="D19" s="114"/>
      <c r="E19" s="208" t="s">
        <v>144</v>
      </c>
      <c r="F19" s="179"/>
      <c r="G19" s="181" t="s">
        <v>145</v>
      </c>
      <c r="I19" s="209" t="s">
        <v>146</v>
      </c>
      <c r="J19" s="194"/>
      <c r="K19" s="210" t="s">
        <v>147</v>
      </c>
      <c r="L19" s="205"/>
      <c r="M19" s="211" t="s">
        <v>119</v>
      </c>
      <c r="N19" s="203"/>
      <c r="O19" s="212" t="s">
        <v>148</v>
      </c>
      <c r="Q19" s="213" t="s">
        <v>149</v>
      </c>
      <c r="S19" s="213" t="s">
        <v>150</v>
      </c>
      <c r="U19" s="184" t="s">
        <v>151</v>
      </c>
      <c r="W19" s="31" t="s">
        <v>152</v>
      </c>
      <c r="X19" s="205"/>
      <c r="Y19" s="31" t="s">
        <v>119</v>
      </c>
      <c r="Z19" s="179"/>
      <c r="AA19" s="209" t="s">
        <v>153</v>
      </c>
      <c r="AD19" s="209" t="s">
        <v>154</v>
      </c>
    </row>
    <row r="20" spans="1:30" x14ac:dyDescent="0.2">
      <c r="A20" s="114"/>
      <c r="B20" s="114"/>
      <c r="C20" s="186">
        <f>C15/100*20</f>
        <v>1.6</v>
      </c>
      <c r="D20" s="114"/>
      <c r="E20" s="186">
        <f>G15/100*10</f>
        <v>0.6</v>
      </c>
      <c r="F20" s="190"/>
      <c r="G20" s="186">
        <f>G15/100*30</f>
        <v>1.7999999999999998</v>
      </c>
      <c r="I20" s="186">
        <f>G15/100*60</f>
        <v>3.5999999999999996</v>
      </c>
      <c r="K20" s="192">
        <f>M15/100*40</f>
        <v>4</v>
      </c>
      <c r="L20" s="190"/>
      <c r="M20" s="192">
        <f>M15/100*20</f>
        <v>2</v>
      </c>
      <c r="N20" s="178"/>
      <c r="O20" s="185">
        <f>M15/100*40</f>
        <v>4</v>
      </c>
      <c r="Q20" s="214">
        <f>S15/100*2</f>
        <v>1.4</v>
      </c>
      <c r="S20" s="214">
        <f>S15/100*80</f>
        <v>56</v>
      </c>
      <c r="U20" s="186">
        <f>S15/100*10</f>
        <v>7</v>
      </c>
      <c r="W20" s="192">
        <f>S15/100*3</f>
        <v>2.0999999999999996</v>
      </c>
      <c r="X20" s="215"/>
      <c r="Y20" s="192">
        <f>S15/100*5</f>
        <v>3.5</v>
      </c>
      <c r="Z20" s="190"/>
      <c r="AA20" s="186">
        <f>AA15/100*25</f>
        <v>1</v>
      </c>
      <c r="AD20" s="186">
        <f>AD15/100*20</f>
        <v>0.4</v>
      </c>
    </row>
    <row r="21" spans="1:30" ht="15.75" thickBot="1" x14ac:dyDescent="0.25">
      <c r="A21" s="114"/>
      <c r="B21" s="114"/>
      <c r="C21" s="216">
        <f>C16/8*C20</f>
        <v>8000</v>
      </c>
      <c r="D21" s="114"/>
      <c r="E21" s="216">
        <f>G16/100*10</f>
        <v>3000</v>
      </c>
      <c r="F21" s="217"/>
      <c r="G21" s="216">
        <f>G16/100*30</f>
        <v>9000</v>
      </c>
      <c r="I21" s="216">
        <f>G16/100*60</f>
        <v>18000</v>
      </c>
      <c r="K21" s="218">
        <f>M16/100*40</f>
        <v>20000</v>
      </c>
      <c r="L21" s="217"/>
      <c r="M21" s="218">
        <f>M16/100*20</f>
        <v>10000</v>
      </c>
      <c r="N21" s="219"/>
      <c r="O21" s="220">
        <f>M16/100*40</f>
        <v>20000</v>
      </c>
      <c r="Q21" s="221">
        <f>S16/100*2</f>
        <v>7000</v>
      </c>
      <c r="S21" s="221">
        <f>S16/100*80</f>
        <v>280000</v>
      </c>
      <c r="U21" s="216">
        <f>S16/100*10</f>
        <v>35000</v>
      </c>
      <c r="W21" s="218">
        <f>S16/100*3</f>
        <v>10500</v>
      </c>
      <c r="X21" s="222"/>
      <c r="Y21" s="218">
        <f>S16/100*5</f>
        <v>17500</v>
      </c>
      <c r="Z21" s="217"/>
      <c r="AA21" s="216">
        <f>AA16/100*25</f>
        <v>5000</v>
      </c>
      <c r="AD21" s="216">
        <f>AD16/100*20</f>
        <v>2000</v>
      </c>
    </row>
    <row r="22" spans="1:30" ht="15.75" thickBot="1" x14ac:dyDescent="0.25">
      <c r="A22" s="114"/>
      <c r="B22" s="114"/>
      <c r="C22" s="179"/>
      <c r="D22" s="114"/>
      <c r="E22" s="199"/>
      <c r="F22" s="199"/>
      <c r="L22" s="164"/>
      <c r="N22" s="200"/>
    </row>
    <row r="23" spans="1:30" ht="15.75" thickBot="1" x14ac:dyDescent="0.25">
      <c r="A23" s="114"/>
      <c r="B23" s="114"/>
      <c r="C23" s="29">
        <v>1200</v>
      </c>
      <c r="D23" s="114"/>
      <c r="E23" s="223">
        <v>2110</v>
      </c>
      <c r="F23" s="199"/>
      <c r="G23" s="223">
        <v>2210</v>
      </c>
      <c r="K23" s="201">
        <v>3110</v>
      </c>
      <c r="M23" s="201">
        <v>3210</v>
      </c>
      <c r="N23" s="200"/>
      <c r="O23" s="201">
        <v>3310</v>
      </c>
      <c r="S23" s="201">
        <v>4210</v>
      </c>
      <c r="U23" s="201">
        <v>4310</v>
      </c>
      <c r="W23" s="201">
        <v>4410</v>
      </c>
      <c r="Y23" s="201">
        <v>4510</v>
      </c>
      <c r="AA23" s="201">
        <v>5200</v>
      </c>
      <c r="AD23" s="201">
        <v>6200</v>
      </c>
    </row>
    <row r="24" spans="1:30" ht="48.75" thickBot="1" x14ac:dyDescent="0.25">
      <c r="A24" s="224"/>
      <c r="B24" s="101"/>
      <c r="C24" s="225" t="s">
        <v>155</v>
      </c>
      <c r="D24" s="226"/>
      <c r="E24" s="227" t="s">
        <v>156</v>
      </c>
      <c r="F24" s="101"/>
      <c r="G24" s="227" t="s">
        <v>157</v>
      </c>
      <c r="K24" s="209" t="s">
        <v>158</v>
      </c>
      <c r="M24" s="209" t="s">
        <v>159</v>
      </c>
      <c r="O24" s="209" t="s">
        <v>160</v>
      </c>
      <c r="S24" s="209" t="s">
        <v>161</v>
      </c>
      <c r="U24" s="209" t="s">
        <v>162</v>
      </c>
      <c r="W24" s="209" t="s">
        <v>163</v>
      </c>
      <c r="Y24" s="209" t="s">
        <v>164</v>
      </c>
      <c r="AA24" s="209" t="s">
        <v>165</v>
      </c>
      <c r="AD24" s="209" t="s">
        <v>166</v>
      </c>
    </row>
    <row r="25" spans="1:30" x14ac:dyDescent="0.2">
      <c r="A25" s="224"/>
      <c r="B25" s="101"/>
      <c r="C25" s="192">
        <f>C15/100*40</f>
        <v>3.2</v>
      </c>
      <c r="D25" s="226"/>
      <c r="E25" s="186">
        <f>E20/100*30</f>
        <v>0.18</v>
      </c>
      <c r="F25" s="101"/>
      <c r="G25" s="186">
        <f>G20/100*40</f>
        <v>0.72</v>
      </c>
      <c r="K25" s="186">
        <f>K20/100*70</f>
        <v>2.8000000000000003</v>
      </c>
      <c r="M25" s="186">
        <f>M20/100*60</f>
        <v>1.2</v>
      </c>
      <c r="O25" s="186">
        <f>O20/100*80</f>
        <v>3.2</v>
      </c>
      <c r="S25" s="186">
        <f>S20/100*20</f>
        <v>11.200000000000001</v>
      </c>
      <c r="U25" s="186">
        <f>U20/100*20</f>
        <v>1.4000000000000001</v>
      </c>
      <c r="W25" s="186">
        <f>W20/100*40</f>
        <v>0.83999999999999986</v>
      </c>
      <c r="Y25" s="186">
        <f>Y20/100*50</f>
        <v>1.7500000000000002</v>
      </c>
      <c r="AA25" s="186">
        <f>AA15/100*40</f>
        <v>1.6</v>
      </c>
      <c r="AD25" s="186">
        <f>AD15/100*20</f>
        <v>0.4</v>
      </c>
    </row>
    <row r="26" spans="1:30" ht="15.75" thickBot="1" x14ac:dyDescent="0.25">
      <c r="A26" s="224"/>
      <c r="B26" s="101"/>
      <c r="C26" s="216">
        <f>C16/8*C25</f>
        <v>16000</v>
      </c>
      <c r="D26" s="226"/>
      <c r="E26" s="216">
        <f>E21/100*30</f>
        <v>900</v>
      </c>
      <c r="F26" s="101"/>
      <c r="G26" s="216">
        <f>G21/100*40</f>
        <v>3600</v>
      </c>
      <c r="K26" s="216">
        <f>K21/100*70</f>
        <v>14000</v>
      </c>
      <c r="M26" s="216">
        <f>M21/100*60</f>
        <v>6000</v>
      </c>
      <c r="O26" s="216">
        <f>O21/100*80</f>
        <v>16000</v>
      </c>
      <c r="S26" s="216">
        <f>S21/100*20</f>
        <v>56000</v>
      </c>
      <c r="U26" s="216">
        <f>U21/100*20</f>
        <v>7000</v>
      </c>
      <c r="W26" s="216">
        <f>W21/100*40</f>
        <v>4200</v>
      </c>
      <c r="Y26" s="216">
        <f>Y21/100*50</f>
        <v>8750</v>
      </c>
      <c r="AA26" s="216">
        <f>AA16/100*40</f>
        <v>8000</v>
      </c>
      <c r="AD26" s="216">
        <f>AD16/100*20</f>
        <v>2000</v>
      </c>
    </row>
    <row r="27" spans="1:30" ht="15.75" thickBot="1" x14ac:dyDescent="0.25">
      <c r="A27" s="224"/>
      <c r="B27" s="101"/>
      <c r="C27" s="101"/>
      <c r="D27" s="226"/>
      <c r="E27" s="101"/>
      <c r="F27" s="101"/>
    </row>
    <row r="28" spans="1:30" ht="15.75" thickBot="1" x14ac:dyDescent="0.25">
      <c r="A28" s="224"/>
      <c r="B28" s="101"/>
      <c r="C28" s="29">
        <v>1300</v>
      </c>
      <c r="D28" s="226"/>
      <c r="E28" s="223">
        <v>2120</v>
      </c>
      <c r="F28" s="101"/>
      <c r="G28" s="223">
        <v>2220</v>
      </c>
      <c r="K28" s="201">
        <v>3120</v>
      </c>
      <c r="M28" s="201">
        <v>3220</v>
      </c>
      <c r="O28" s="201">
        <v>3320</v>
      </c>
      <c r="S28" s="201">
        <v>4220</v>
      </c>
      <c r="U28" s="201">
        <v>4320</v>
      </c>
      <c r="W28" s="201">
        <v>4420</v>
      </c>
      <c r="Y28" s="201">
        <v>4520</v>
      </c>
      <c r="AA28" s="201">
        <v>5300</v>
      </c>
      <c r="AD28" s="201">
        <v>6300</v>
      </c>
    </row>
    <row r="29" spans="1:30" ht="48.75" thickBot="1" x14ac:dyDescent="0.25">
      <c r="A29" s="224"/>
      <c r="B29" s="101"/>
      <c r="C29" s="225" t="s">
        <v>167</v>
      </c>
      <c r="D29" s="226"/>
      <c r="E29" s="227" t="s">
        <v>168</v>
      </c>
      <c r="F29" s="101"/>
      <c r="G29" s="227" t="s">
        <v>169</v>
      </c>
      <c r="I29" s="114"/>
      <c r="K29" s="228" t="s">
        <v>151</v>
      </c>
      <c r="M29" s="209" t="s">
        <v>170</v>
      </c>
      <c r="O29" s="209" t="s">
        <v>171</v>
      </c>
      <c r="S29" s="209" t="s">
        <v>172</v>
      </c>
      <c r="U29" s="209" t="s">
        <v>173</v>
      </c>
      <c r="W29" s="209" t="s">
        <v>174</v>
      </c>
      <c r="Y29" s="209" t="s">
        <v>175</v>
      </c>
      <c r="AA29" s="209" t="s">
        <v>176</v>
      </c>
      <c r="AD29" s="209" t="s">
        <v>177</v>
      </c>
    </row>
    <row r="30" spans="1:30" x14ac:dyDescent="0.2">
      <c r="A30" s="224"/>
      <c r="B30" s="101"/>
      <c r="C30" s="192">
        <f>C15/100*5</f>
        <v>0.4</v>
      </c>
      <c r="D30" s="226"/>
      <c r="E30" s="186">
        <f>E20/100*70</f>
        <v>0.42</v>
      </c>
      <c r="F30" s="101"/>
      <c r="G30" s="186">
        <f>G20/100*60</f>
        <v>1.0799999999999998</v>
      </c>
      <c r="I30" s="229"/>
      <c r="K30" s="186">
        <f>K20/100*20</f>
        <v>0.8</v>
      </c>
      <c r="M30" s="186">
        <f>M20/100*40</f>
        <v>0.8</v>
      </c>
      <c r="O30" s="186">
        <f>O20/100*20</f>
        <v>0.8</v>
      </c>
      <c r="S30" s="186">
        <f>S20/100*30</f>
        <v>16.8</v>
      </c>
      <c r="U30" s="186">
        <f>U20/100*70</f>
        <v>4.9000000000000004</v>
      </c>
      <c r="W30" s="186">
        <f>W20/100*30</f>
        <v>0.62999999999999989</v>
      </c>
      <c r="Y30" s="186">
        <f>Y20/100*50</f>
        <v>1.7500000000000002</v>
      </c>
      <c r="AA30" s="186">
        <f>AA15/100*20</f>
        <v>0.8</v>
      </c>
      <c r="AD30" s="186">
        <f>AD15/100*40</f>
        <v>0.8</v>
      </c>
    </row>
    <row r="31" spans="1:30" ht="15.75" thickBot="1" x14ac:dyDescent="0.25">
      <c r="A31" s="224"/>
      <c r="B31" s="101"/>
      <c r="C31" s="218">
        <f>C16/8*C30</f>
        <v>2000</v>
      </c>
      <c r="D31" s="226"/>
      <c r="E31" s="216">
        <f>E21/100*70</f>
        <v>2100</v>
      </c>
      <c r="F31" s="101"/>
      <c r="G31" s="216">
        <f>G21/100*60</f>
        <v>5400</v>
      </c>
      <c r="I31" s="190"/>
      <c r="K31" s="216">
        <f>K21/100*20</f>
        <v>4000</v>
      </c>
      <c r="M31" s="216">
        <f>M21/100*40</f>
        <v>4000</v>
      </c>
      <c r="O31" s="216">
        <f>O21/100*20</f>
        <v>4000</v>
      </c>
      <c r="S31" s="216">
        <f>S21/100*30</f>
        <v>84000</v>
      </c>
      <c r="U31" s="216">
        <f>U21/100*70</f>
        <v>24500</v>
      </c>
      <c r="W31" s="216">
        <f>W21/100*30</f>
        <v>3150</v>
      </c>
      <c r="X31" s="226"/>
      <c r="Y31" s="216">
        <f>Y21/100*50</f>
        <v>8750</v>
      </c>
      <c r="Z31" s="226"/>
      <c r="AA31" s="216">
        <f>AA16/100*20</f>
        <v>4000</v>
      </c>
      <c r="AB31" s="226"/>
      <c r="AC31" s="226"/>
      <c r="AD31" s="216">
        <f>AD16/100*40</f>
        <v>4000</v>
      </c>
    </row>
    <row r="32" spans="1:30" ht="15.75" thickBot="1" x14ac:dyDescent="0.25">
      <c r="A32" s="224"/>
      <c r="B32" s="101"/>
      <c r="C32" s="217"/>
      <c r="D32" s="226"/>
      <c r="E32" s="101"/>
      <c r="F32" s="101"/>
      <c r="I32" s="217"/>
      <c r="S32" s="230"/>
      <c r="W32" s="226"/>
      <c r="X32" s="226"/>
      <c r="Y32" s="226"/>
      <c r="Z32" s="226"/>
      <c r="AA32" s="226"/>
      <c r="AB32" s="226"/>
      <c r="AC32" s="226"/>
      <c r="AD32" s="96"/>
    </row>
    <row r="33" spans="1:30" ht="15.75" thickBot="1" x14ac:dyDescent="0.25">
      <c r="A33" s="224"/>
      <c r="B33" s="101"/>
      <c r="C33" s="29">
        <v>1400</v>
      </c>
      <c r="D33" s="226"/>
      <c r="E33" s="101"/>
      <c r="F33" s="101"/>
      <c r="K33" s="29">
        <v>3130</v>
      </c>
      <c r="S33" s="29">
        <v>4230</v>
      </c>
      <c r="U33" s="29">
        <v>4330</v>
      </c>
      <c r="W33" s="29">
        <v>4430</v>
      </c>
      <c r="X33" s="179"/>
      <c r="Y33" s="179"/>
      <c r="Z33" s="179"/>
      <c r="AA33" s="201">
        <v>5400</v>
      </c>
      <c r="AB33" s="96"/>
      <c r="AC33" s="179"/>
      <c r="AD33" s="201">
        <v>6400</v>
      </c>
    </row>
    <row r="34" spans="1:30" ht="36.75" thickBot="1" x14ac:dyDescent="0.25">
      <c r="A34" s="224"/>
      <c r="B34" s="101"/>
      <c r="C34" s="225" t="s">
        <v>178</v>
      </c>
      <c r="D34" s="226"/>
      <c r="E34" s="101"/>
      <c r="F34" s="101"/>
      <c r="K34" s="228" t="s">
        <v>152</v>
      </c>
      <c r="S34" s="29" t="s">
        <v>179</v>
      </c>
      <c r="U34" s="45" t="s">
        <v>180</v>
      </c>
      <c r="W34" s="45" t="s">
        <v>181</v>
      </c>
      <c r="X34" s="226"/>
      <c r="Z34" s="226"/>
      <c r="AA34" s="209" t="s">
        <v>182</v>
      </c>
      <c r="AB34" s="226"/>
      <c r="AC34" s="226"/>
      <c r="AD34" s="209" t="s">
        <v>183</v>
      </c>
    </row>
    <row r="35" spans="1:30" x14ac:dyDescent="0.2">
      <c r="A35" s="224"/>
      <c r="B35" s="101"/>
      <c r="C35" s="192">
        <f>C15/100*5</f>
        <v>0.4</v>
      </c>
      <c r="D35" s="226"/>
      <c r="E35" s="101"/>
      <c r="F35" s="101"/>
      <c r="K35" s="192">
        <f>K20/100*10</f>
        <v>0.4</v>
      </c>
      <c r="S35" s="192">
        <f>S20/100*30</f>
        <v>16.8</v>
      </c>
      <c r="U35" s="192">
        <f>U20/100*10</f>
        <v>0.70000000000000007</v>
      </c>
      <c r="W35" s="192">
        <f>W20/100*30</f>
        <v>0.62999999999999989</v>
      </c>
      <c r="X35" s="226"/>
      <c r="Y35" s="226"/>
      <c r="Z35" s="226"/>
      <c r="AA35" s="186">
        <f>AA15/100*15</f>
        <v>0.6</v>
      </c>
      <c r="AB35" s="226"/>
      <c r="AC35" s="226"/>
      <c r="AD35" s="186">
        <f>AD15/100*20</f>
        <v>0.4</v>
      </c>
    </row>
    <row r="36" spans="1:30" ht="15.75" thickBot="1" x14ac:dyDescent="0.25">
      <c r="A36" s="224"/>
      <c r="B36" s="101"/>
      <c r="C36" s="218">
        <f>C16/8*C35</f>
        <v>2000</v>
      </c>
      <c r="D36" s="226"/>
      <c r="E36" s="101"/>
      <c r="F36" s="101"/>
      <c r="K36" s="216">
        <f>K21/100*10</f>
        <v>2000</v>
      </c>
      <c r="S36" s="218">
        <f>S21/100*30</f>
        <v>84000</v>
      </c>
      <c r="U36" s="218">
        <f>U21/100*10</f>
        <v>3500</v>
      </c>
      <c r="W36" s="218">
        <f>W21/100*30</f>
        <v>3150</v>
      </c>
      <c r="X36" s="179"/>
      <c r="Y36" s="179"/>
      <c r="Z36" s="179"/>
      <c r="AA36" s="216">
        <f>AA16/100*15</f>
        <v>3000</v>
      </c>
      <c r="AB36" s="179"/>
      <c r="AC36" s="179"/>
      <c r="AD36" s="216">
        <f>AD16/100*20</f>
        <v>2000</v>
      </c>
    </row>
    <row r="37" spans="1:30" x14ac:dyDescent="0.2">
      <c r="A37" s="224"/>
      <c r="B37" s="101"/>
      <c r="C37" s="217"/>
      <c r="D37" s="226"/>
      <c r="E37" s="101"/>
      <c r="F37" s="101"/>
      <c r="S37" s="230"/>
      <c r="W37" s="226"/>
      <c r="X37" s="226"/>
      <c r="Y37" s="226"/>
      <c r="Z37" s="226"/>
      <c r="AA37" s="226"/>
      <c r="AB37" s="101"/>
      <c r="AC37" s="101"/>
    </row>
    <row r="38" spans="1:30" x14ac:dyDescent="0.2">
      <c r="A38" s="224"/>
      <c r="B38" s="101"/>
      <c r="C38" s="29">
        <v>1500</v>
      </c>
      <c r="D38" s="226"/>
      <c r="E38" s="101"/>
      <c r="F38" s="101"/>
      <c r="S38" s="29">
        <v>4240</v>
      </c>
      <c r="W38" s="114"/>
      <c r="X38" s="226"/>
      <c r="Y38" s="226"/>
      <c r="Z38" s="226"/>
      <c r="AA38" s="226"/>
      <c r="AB38" s="226"/>
      <c r="AC38" s="226"/>
    </row>
    <row r="39" spans="1:30" ht="60" x14ac:dyDescent="0.2">
      <c r="A39" s="224"/>
      <c r="B39" s="101"/>
      <c r="C39" s="225" t="s">
        <v>184</v>
      </c>
      <c r="D39" s="226"/>
      <c r="E39" s="101"/>
      <c r="F39" s="101"/>
      <c r="S39" s="228" t="s">
        <v>185</v>
      </c>
      <c r="W39" s="179"/>
      <c r="X39" s="226"/>
      <c r="Y39" s="226"/>
      <c r="Z39" s="226"/>
      <c r="AA39" s="226"/>
      <c r="AB39" s="226"/>
      <c r="AC39" s="226"/>
    </row>
    <row r="40" spans="1:30" x14ac:dyDescent="0.2">
      <c r="A40" s="224"/>
      <c r="B40" s="101"/>
      <c r="C40" s="192">
        <f>C15/100*5</f>
        <v>0.4</v>
      </c>
      <c r="D40" s="226"/>
      <c r="E40" s="101"/>
      <c r="F40" s="101"/>
      <c r="S40" s="192">
        <f>S20/100*20</f>
        <v>11.200000000000001</v>
      </c>
      <c r="W40" s="190"/>
      <c r="X40" s="179"/>
      <c r="Y40" s="179"/>
      <c r="Z40" s="179"/>
      <c r="AA40" s="179"/>
      <c r="AB40" s="179"/>
      <c r="AC40" s="179"/>
    </row>
    <row r="41" spans="1:30" x14ac:dyDescent="0.2">
      <c r="A41" s="224"/>
      <c r="B41" s="101"/>
      <c r="C41" s="218">
        <f>C16/8*C40</f>
        <v>2000</v>
      </c>
      <c r="D41" s="226"/>
      <c r="E41" s="101"/>
      <c r="F41" s="101"/>
      <c r="S41" s="218">
        <f>S21/100*20</f>
        <v>56000</v>
      </c>
      <c r="W41" s="217"/>
      <c r="X41" s="226"/>
      <c r="Y41" s="226"/>
      <c r="Z41" s="226"/>
      <c r="AA41" s="226"/>
      <c r="AB41" s="226"/>
      <c r="AC41" s="226"/>
    </row>
    <row r="42" spans="1:30" x14ac:dyDescent="0.2">
      <c r="A42" s="224"/>
      <c r="B42" s="101"/>
      <c r="C42" s="217"/>
      <c r="D42" s="226"/>
      <c r="E42" s="101"/>
      <c r="F42" s="101"/>
      <c r="W42" s="226"/>
      <c r="X42" s="226"/>
      <c r="Y42" s="226"/>
      <c r="Z42" s="226"/>
      <c r="AA42" s="226"/>
      <c r="AB42" s="226"/>
      <c r="AC42" s="226"/>
    </row>
    <row r="43" spans="1:30" x14ac:dyDescent="0.2">
      <c r="A43" s="224"/>
      <c r="B43" s="101"/>
      <c r="C43" s="29">
        <v>1600</v>
      </c>
      <c r="D43" s="226"/>
      <c r="E43" s="101"/>
      <c r="F43" s="101"/>
      <c r="W43" s="179"/>
      <c r="X43" s="179"/>
      <c r="Y43" s="179"/>
      <c r="Z43" s="179"/>
      <c r="AA43" s="179"/>
      <c r="AB43" s="179"/>
      <c r="AC43" s="179"/>
      <c r="AD43" s="24"/>
    </row>
    <row r="44" spans="1:30" ht="36" x14ac:dyDescent="0.2">
      <c r="A44" s="224"/>
      <c r="B44" s="101"/>
      <c r="C44" s="225" t="s">
        <v>186</v>
      </c>
      <c r="D44" s="226"/>
      <c r="E44" s="101"/>
      <c r="F44" s="101"/>
      <c r="W44" s="226"/>
      <c r="X44" s="226"/>
      <c r="Y44" s="226"/>
      <c r="Z44" s="226"/>
      <c r="AA44" s="226"/>
      <c r="AB44" s="226"/>
      <c r="AC44" s="226"/>
      <c r="AD44" s="24"/>
    </row>
    <row r="45" spans="1:30" x14ac:dyDescent="0.2">
      <c r="A45" s="224"/>
      <c r="B45" s="101"/>
      <c r="C45" s="192">
        <f>C15/100*5</f>
        <v>0.4</v>
      </c>
      <c r="D45" s="226"/>
      <c r="E45" s="101"/>
      <c r="F45" s="101"/>
      <c r="W45" s="226"/>
      <c r="X45" s="226"/>
      <c r="Y45" s="226"/>
      <c r="Z45" s="226"/>
      <c r="AA45" s="226"/>
      <c r="AB45" s="226"/>
      <c r="AC45" s="226"/>
      <c r="AD45" s="24"/>
    </row>
    <row r="46" spans="1:30" x14ac:dyDescent="0.2">
      <c r="A46" s="224"/>
      <c r="B46" s="101"/>
      <c r="C46" s="218">
        <f>C16/8*C45</f>
        <v>2000</v>
      </c>
      <c r="D46" s="226"/>
      <c r="E46" s="101"/>
      <c r="F46" s="101"/>
      <c r="W46" s="179"/>
      <c r="X46" s="179"/>
      <c r="Y46" s="179"/>
      <c r="Z46" s="179"/>
      <c r="AA46" s="179"/>
      <c r="AB46" s="179"/>
      <c r="AC46" s="179"/>
    </row>
    <row r="47" spans="1:30" x14ac:dyDescent="0.2">
      <c r="A47" s="224"/>
      <c r="B47" s="101"/>
      <c r="C47" s="217"/>
      <c r="D47" s="226"/>
      <c r="E47" s="101"/>
      <c r="F47" s="101"/>
      <c r="W47" s="179"/>
      <c r="X47" s="179"/>
      <c r="Y47" s="179"/>
      <c r="Z47" s="179"/>
      <c r="AA47" s="179"/>
      <c r="AB47" s="226"/>
      <c r="AC47" s="226"/>
    </row>
    <row r="48" spans="1:30" x14ac:dyDescent="0.2">
      <c r="A48" s="224"/>
      <c r="B48" s="101"/>
      <c r="C48" s="29">
        <v>1700</v>
      </c>
      <c r="D48" s="226"/>
      <c r="E48" s="101"/>
      <c r="F48" s="101"/>
      <c r="W48" s="179"/>
      <c r="X48" s="179"/>
      <c r="Y48" s="179"/>
      <c r="Z48" s="179"/>
      <c r="AA48" s="179"/>
      <c r="AB48" s="226"/>
      <c r="AC48" s="226"/>
    </row>
    <row r="49" spans="1:30" ht="36" x14ac:dyDescent="0.2">
      <c r="A49" s="224"/>
      <c r="B49" s="101"/>
      <c r="C49" s="225" t="s">
        <v>187</v>
      </c>
      <c r="D49" s="226"/>
      <c r="E49" s="101"/>
      <c r="F49" s="101"/>
      <c r="S49" s="179"/>
      <c r="T49" s="179"/>
      <c r="U49" s="179"/>
      <c r="V49" s="179"/>
      <c r="W49" s="179"/>
      <c r="X49" s="179"/>
      <c r="Y49" s="96"/>
      <c r="Z49" s="226"/>
      <c r="AA49" s="226"/>
      <c r="AB49" s="226"/>
      <c r="AC49" s="226"/>
    </row>
    <row r="50" spans="1:30" x14ac:dyDescent="0.2">
      <c r="A50" s="224"/>
      <c r="B50" s="101"/>
      <c r="C50" s="192">
        <f>C15/100*20</f>
        <v>1.6</v>
      </c>
      <c r="D50" s="226"/>
      <c r="E50" s="101"/>
      <c r="F50" s="101"/>
      <c r="S50" s="226"/>
      <c r="T50" s="226"/>
      <c r="U50" s="226"/>
      <c r="V50" s="226"/>
      <c r="W50" s="226"/>
      <c r="X50" s="226"/>
      <c r="Y50" s="96"/>
      <c r="Z50" s="226"/>
      <c r="AA50" s="226"/>
      <c r="AB50" s="226"/>
      <c r="AC50" s="226"/>
    </row>
    <row r="51" spans="1:30" x14ac:dyDescent="0.2">
      <c r="A51" s="224"/>
      <c r="B51" s="101"/>
      <c r="C51" s="218">
        <f>C16/8*C50</f>
        <v>8000</v>
      </c>
      <c r="D51" s="226"/>
      <c r="E51" s="101"/>
      <c r="F51" s="101"/>
      <c r="S51" s="226"/>
      <c r="T51" s="226"/>
      <c r="U51" s="226"/>
      <c r="V51" s="226"/>
      <c r="W51" s="226"/>
      <c r="X51" s="226"/>
      <c r="Y51" s="96"/>
      <c r="Z51" s="226"/>
      <c r="AA51" s="226"/>
      <c r="AB51" s="226"/>
      <c r="AC51" s="226"/>
    </row>
    <row r="52" spans="1:30" x14ac:dyDescent="0.2">
      <c r="A52" s="224"/>
      <c r="B52" s="101"/>
      <c r="C52" s="231"/>
      <c r="D52" s="226"/>
      <c r="E52" s="101"/>
      <c r="F52" s="101"/>
      <c r="S52" s="226"/>
      <c r="T52" s="226"/>
      <c r="U52" s="226"/>
      <c r="V52" s="226"/>
      <c r="W52" s="226"/>
      <c r="X52" s="226"/>
      <c r="Y52" s="96"/>
      <c r="Z52" s="226"/>
      <c r="AA52" s="226"/>
      <c r="AB52" s="226"/>
      <c r="AC52" s="226"/>
    </row>
    <row r="53" spans="1:30" x14ac:dyDescent="0.2">
      <c r="A53" s="224"/>
      <c r="B53" s="101"/>
      <c r="C53" s="181" t="s">
        <v>137</v>
      </c>
      <c r="D53" s="226"/>
      <c r="E53" s="101"/>
      <c r="F53" s="101"/>
      <c r="G53" s="182" t="s">
        <v>138</v>
      </c>
      <c r="K53" s="217"/>
      <c r="M53" s="183" t="s">
        <v>139</v>
      </c>
      <c r="T53" s="226"/>
      <c r="U53" s="181" t="s">
        <v>140</v>
      </c>
      <c r="V53" s="226"/>
      <c r="W53" s="226"/>
      <c r="X53" s="226"/>
      <c r="Y53" s="96"/>
      <c r="Z53" s="226"/>
      <c r="AA53" s="31" t="s">
        <v>141</v>
      </c>
      <c r="AB53" s="226"/>
      <c r="AC53" s="226"/>
      <c r="AD53" s="184" t="s">
        <v>142</v>
      </c>
    </row>
    <row r="54" spans="1:30" ht="30" x14ac:dyDescent="0.3">
      <c r="A54" s="224"/>
      <c r="B54" s="101"/>
      <c r="C54" s="229" t="s">
        <v>188</v>
      </c>
      <c r="D54" s="226"/>
      <c r="F54" s="101"/>
      <c r="G54" s="232" t="s">
        <v>189</v>
      </c>
      <c r="K54" s="179"/>
      <c r="M54" s="232" t="s">
        <v>190</v>
      </c>
      <c r="T54" s="226"/>
      <c r="U54" s="232" t="s">
        <v>191</v>
      </c>
      <c r="V54" s="226"/>
      <c r="W54" s="226"/>
      <c r="X54" s="226"/>
      <c r="Y54" s="96"/>
      <c r="Z54" s="226"/>
      <c r="AA54" s="232" t="s">
        <v>192</v>
      </c>
      <c r="AB54" s="226"/>
      <c r="AC54" s="226"/>
      <c r="AD54" s="232" t="s">
        <v>193</v>
      </c>
    </row>
    <row r="55" spans="1:30" x14ac:dyDescent="0.2">
      <c r="A55" s="233" t="s">
        <v>194</v>
      </c>
      <c r="B55" s="101"/>
      <c r="C55" s="234">
        <f>C50+C45+C40+C35+C30+C25+C20</f>
        <v>8</v>
      </c>
      <c r="D55" s="226"/>
      <c r="F55" s="101"/>
      <c r="G55" s="235">
        <f>E20+G20+I20</f>
        <v>6</v>
      </c>
      <c r="K55" s="114"/>
      <c r="M55" s="235">
        <f>K35+K30+K25+M30+M25+O30+O25</f>
        <v>10</v>
      </c>
      <c r="T55" s="226"/>
      <c r="U55" s="235"/>
      <c r="V55" s="226"/>
      <c r="W55" s="226"/>
      <c r="X55" s="226"/>
      <c r="Y55" s="96"/>
      <c r="Z55" s="226"/>
      <c r="AA55" s="235">
        <f>AD55</f>
        <v>2</v>
      </c>
      <c r="AB55" s="226"/>
      <c r="AC55" s="226"/>
      <c r="AD55" s="235">
        <f>AD35+AD30+AD25+AD20</f>
        <v>2</v>
      </c>
    </row>
    <row r="56" spans="1:30" ht="75" x14ac:dyDescent="0.3">
      <c r="A56" s="236" t="s">
        <v>195</v>
      </c>
      <c r="B56" s="101"/>
      <c r="C56" s="237">
        <f>C51+C46+C41+C36+C31+C26+C21</f>
        <v>40000</v>
      </c>
      <c r="D56" s="226"/>
      <c r="F56" s="101"/>
      <c r="G56" s="238">
        <f>E31+E26+G31+G26+I21</f>
        <v>30000</v>
      </c>
      <c r="K56" s="229"/>
      <c r="M56" s="238">
        <f>K36+K31+K26+M31+M26+O31+O26</f>
        <v>50000</v>
      </c>
      <c r="Q56" s="239" t="s">
        <v>196</v>
      </c>
      <c r="T56" s="179"/>
      <c r="U56" s="238"/>
      <c r="V56" s="179"/>
      <c r="W56" s="179"/>
      <c r="X56" s="179"/>
      <c r="Z56" s="226"/>
      <c r="AA56" s="238">
        <f>AA36+AA31+AA26+AA21</f>
        <v>20000</v>
      </c>
      <c r="AB56" s="226"/>
      <c r="AC56" s="226"/>
      <c r="AD56" s="238">
        <f>AD36+AD31+AD26+AD21</f>
        <v>10000</v>
      </c>
    </row>
    <row r="57" spans="1:30" x14ac:dyDescent="0.2">
      <c r="A57" s="236"/>
      <c r="B57" s="101"/>
      <c r="C57" s="237"/>
      <c r="D57" s="226"/>
      <c r="F57" s="101"/>
      <c r="G57" s="238"/>
      <c r="K57" s="229"/>
      <c r="M57" s="238"/>
      <c r="Q57" s="240">
        <f>U61+U64+U67</f>
        <v>59.57</v>
      </c>
      <c r="T57" s="179"/>
      <c r="U57" s="179"/>
      <c r="V57" s="179"/>
      <c r="W57" s="179"/>
      <c r="X57" s="179"/>
      <c r="Z57" s="226"/>
      <c r="AA57" s="238"/>
      <c r="AB57" s="226"/>
      <c r="AC57" s="226"/>
      <c r="AD57" s="238"/>
    </row>
    <row r="58" spans="1:30" x14ac:dyDescent="0.2">
      <c r="A58" s="236"/>
      <c r="B58" s="101"/>
      <c r="C58" s="237"/>
      <c r="D58" s="226"/>
      <c r="F58" s="101"/>
      <c r="G58" s="238"/>
      <c r="K58" s="229"/>
      <c r="M58" s="238"/>
      <c r="Q58" s="238">
        <f>U62+U65+U68</f>
        <v>325500</v>
      </c>
      <c r="T58" s="179"/>
      <c r="U58" s="179"/>
      <c r="V58" s="179"/>
      <c r="W58" s="179"/>
      <c r="X58" s="179"/>
      <c r="Z58" s="226"/>
      <c r="AA58" s="238"/>
      <c r="AB58" s="226"/>
      <c r="AC58" s="226"/>
      <c r="AD58" s="238"/>
    </row>
    <row r="59" spans="1:30" x14ac:dyDescent="0.2">
      <c r="A59" s="236"/>
      <c r="B59" s="101"/>
      <c r="C59" s="237"/>
      <c r="D59" s="226"/>
      <c r="F59" s="101"/>
      <c r="G59" s="238"/>
      <c r="K59" s="229"/>
      <c r="M59" s="238"/>
      <c r="T59" s="179"/>
      <c r="U59" s="179"/>
      <c r="V59" s="179"/>
      <c r="W59" s="179"/>
      <c r="X59" s="179"/>
      <c r="Z59" s="226"/>
      <c r="AA59" s="238"/>
      <c r="AB59" s="226"/>
      <c r="AC59" s="226"/>
      <c r="AD59" s="238"/>
    </row>
    <row r="60" spans="1:30" x14ac:dyDescent="0.2">
      <c r="A60" s="236"/>
      <c r="B60" s="101"/>
      <c r="C60" s="237"/>
      <c r="D60" s="226"/>
      <c r="F60" s="101"/>
      <c r="G60" s="238"/>
      <c r="K60" s="229"/>
      <c r="M60" s="238"/>
      <c r="T60" s="179"/>
      <c r="U60" s="179"/>
      <c r="V60" s="179"/>
      <c r="W60" s="179"/>
      <c r="X60" s="179"/>
      <c r="Z60" s="226"/>
      <c r="AA60" s="238"/>
      <c r="AB60" s="226"/>
      <c r="AC60" s="226"/>
      <c r="AD60" s="238"/>
    </row>
    <row r="61" spans="1:30" x14ac:dyDescent="0.2">
      <c r="A61" s="179"/>
      <c r="B61" s="226"/>
      <c r="C61" s="226"/>
      <c r="D61" s="241"/>
      <c r="E61" s="241"/>
      <c r="F61" s="226"/>
      <c r="K61" s="190"/>
      <c r="S61" s="204">
        <v>4200</v>
      </c>
      <c r="T61" s="224"/>
      <c r="U61" s="235">
        <f>S40+S35+S30+S25</f>
        <v>56</v>
      </c>
      <c r="V61" s="226"/>
      <c r="W61" s="226"/>
      <c r="X61" s="224"/>
      <c r="Z61" s="179"/>
      <c r="AA61" s="179"/>
      <c r="AB61" s="179"/>
      <c r="AC61" s="179"/>
      <c r="AD61" s="96"/>
    </row>
    <row r="62" spans="1:30" ht="24" x14ac:dyDescent="0.2">
      <c r="A62" s="179"/>
      <c r="B62" s="226"/>
      <c r="C62" s="226"/>
      <c r="D62" s="241"/>
      <c r="E62" s="241"/>
      <c r="F62" s="226"/>
      <c r="K62" s="217"/>
      <c r="S62" s="213" t="s">
        <v>150</v>
      </c>
      <c r="T62" s="224"/>
      <c r="U62" s="238">
        <f>S41+S36+S31+S26</f>
        <v>280000</v>
      </c>
      <c r="V62" s="226"/>
      <c r="W62" s="226"/>
      <c r="X62" s="224"/>
      <c r="Z62" s="226"/>
      <c r="AA62" s="226"/>
      <c r="AB62" s="226"/>
      <c r="AC62" s="226"/>
      <c r="AD62" s="96"/>
    </row>
    <row r="63" spans="1:30" x14ac:dyDescent="0.2">
      <c r="A63" s="242"/>
      <c r="B63" s="179"/>
      <c r="C63" s="179"/>
      <c r="D63" s="179"/>
      <c r="E63" s="164"/>
      <c r="F63" s="179"/>
      <c r="K63" s="101"/>
      <c r="T63" s="224"/>
      <c r="U63" s="224"/>
      <c r="V63" s="226"/>
      <c r="W63" s="101"/>
      <c r="X63" s="243"/>
      <c r="Z63" s="226"/>
      <c r="AA63" s="226"/>
      <c r="AB63" s="226"/>
      <c r="AC63" s="226"/>
      <c r="AD63" s="96"/>
    </row>
    <row r="64" spans="1:30" x14ac:dyDescent="0.2">
      <c r="A64" s="244"/>
      <c r="B64" s="226"/>
      <c r="C64" s="226"/>
      <c r="D64" s="226"/>
      <c r="E64" s="226"/>
      <c r="F64" s="226"/>
      <c r="K64" s="114"/>
      <c r="S64" s="31">
        <v>4300</v>
      </c>
      <c r="T64" s="224"/>
      <c r="U64" s="235">
        <f>W35+W25</f>
        <v>1.4699999999999998</v>
      </c>
      <c r="V64" s="226"/>
      <c r="W64" s="226"/>
      <c r="X64" s="224"/>
      <c r="Z64" s="226"/>
      <c r="AA64" s="226"/>
      <c r="AB64" s="101"/>
      <c r="AC64" s="101"/>
      <c r="AD64" s="96"/>
    </row>
    <row r="65" spans="1:30" x14ac:dyDescent="0.2">
      <c r="A65" s="224"/>
      <c r="B65" s="226"/>
      <c r="C65" s="226"/>
      <c r="D65" s="226"/>
      <c r="E65" s="226"/>
      <c r="F65" s="226"/>
      <c r="K65" s="229"/>
      <c r="S65" s="184" t="s">
        <v>151</v>
      </c>
      <c r="U65" s="238">
        <f>U36+U31+U26</f>
        <v>35000</v>
      </c>
      <c r="V65" s="164"/>
      <c r="W65" s="179"/>
      <c r="X65" s="179"/>
      <c r="Y65" s="179"/>
      <c r="Z65" s="179"/>
      <c r="AA65" s="179"/>
      <c r="AB65" s="179"/>
      <c r="AC65" s="179"/>
      <c r="AD65" s="164"/>
    </row>
    <row r="66" spans="1:30" x14ac:dyDescent="0.2">
      <c r="A66" s="245"/>
      <c r="B66" s="179"/>
      <c r="C66" s="179"/>
      <c r="D66" s="179"/>
      <c r="E66" s="179"/>
      <c r="F66" s="179"/>
      <c r="K66" s="190"/>
      <c r="V66" s="164"/>
      <c r="W66" s="179"/>
      <c r="X66" s="179"/>
      <c r="Y66" s="226"/>
      <c r="Z66" s="226"/>
      <c r="AA66" s="226"/>
      <c r="AB66" s="226"/>
      <c r="AC66" s="226"/>
      <c r="AD66" s="164"/>
    </row>
    <row r="67" spans="1:30" x14ac:dyDescent="0.2">
      <c r="A67" s="224"/>
      <c r="B67" s="226"/>
      <c r="C67" s="226"/>
      <c r="D67" s="226"/>
      <c r="E67" s="101"/>
      <c r="F67" s="101"/>
      <c r="G67" s="164"/>
      <c r="K67" s="217"/>
      <c r="S67" s="31">
        <v>4400</v>
      </c>
      <c r="U67" s="235">
        <f>W35+W30+W25</f>
        <v>2.0999999999999996</v>
      </c>
      <c r="V67" s="164"/>
      <c r="W67" s="179"/>
      <c r="X67" s="179"/>
      <c r="Y67" s="226"/>
      <c r="Z67" s="226"/>
      <c r="AA67" s="226"/>
      <c r="AB67" s="226"/>
      <c r="AC67" s="226"/>
      <c r="AD67" s="164"/>
    </row>
    <row r="68" spans="1:30" x14ac:dyDescent="0.2">
      <c r="A68" s="224"/>
      <c r="B68" s="226"/>
      <c r="C68" s="226"/>
      <c r="D68" s="226"/>
      <c r="E68" s="226"/>
      <c r="F68" s="226"/>
      <c r="G68" s="164"/>
      <c r="K68" s="217"/>
      <c r="S68" s="31" t="s">
        <v>152</v>
      </c>
      <c r="U68" s="238">
        <f>W36+W31+W26</f>
        <v>10500</v>
      </c>
      <c r="V68" s="164"/>
      <c r="W68" s="179"/>
      <c r="X68" s="179"/>
      <c r="Y68" s="226"/>
      <c r="Z68" s="226"/>
      <c r="AA68" s="226"/>
      <c r="AB68" s="226"/>
      <c r="AC68" s="226"/>
      <c r="AD68" s="164"/>
    </row>
    <row r="69" spans="1:30" x14ac:dyDescent="0.2">
      <c r="A69" s="224"/>
      <c r="B69" s="226"/>
      <c r="C69" s="226"/>
      <c r="D69" s="226"/>
      <c r="E69" s="226"/>
      <c r="F69" s="226"/>
      <c r="G69" s="164"/>
      <c r="K69" s="114"/>
      <c r="W69" s="179"/>
      <c r="X69" s="179"/>
      <c r="Y69" s="179"/>
      <c r="Z69" s="179"/>
      <c r="AA69" s="179"/>
      <c r="AB69" s="179"/>
      <c r="AC69" s="179"/>
      <c r="AD69" s="96"/>
    </row>
    <row r="70" spans="1:30" x14ac:dyDescent="0.2">
      <c r="A70" s="242"/>
      <c r="B70" s="179"/>
      <c r="C70" s="179"/>
      <c r="D70" s="179"/>
      <c r="E70" s="164"/>
      <c r="F70" s="179"/>
      <c r="G70" s="164"/>
      <c r="K70" s="229"/>
      <c r="S70" s="206">
        <v>4500</v>
      </c>
      <c r="U70" s="235">
        <f>Y30+Y25</f>
        <v>3.5000000000000004</v>
      </c>
      <c r="W70" s="179"/>
      <c r="X70" s="179"/>
      <c r="Y70" s="226"/>
      <c r="Z70" s="226"/>
      <c r="AA70" s="226"/>
      <c r="AB70" s="226"/>
      <c r="AC70" s="226"/>
      <c r="AD70" s="96"/>
    </row>
    <row r="71" spans="1:30" x14ac:dyDescent="0.2">
      <c r="A71" s="224"/>
      <c r="B71" s="226"/>
      <c r="C71" s="226"/>
      <c r="D71" s="226"/>
      <c r="E71" s="226"/>
      <c r="F71" s="226"/>
      <c r="G71" s="164"/>
      <c r="K71" s="190"/>
      <c r="S71" s="31" t="s">
        <v>119</v>
      </c>
      <c r="U71" s="238">
        <f>Y31+Y26</f>
        <v>17500</v>
      </c>
      <c r="W71" s="179"/>
      <c r="X71" s="179"/>
      <c r="Y71" s="226"/>
      <c r="Z71" s="226"/>
      <c r="AA71" s="226"/>
      <c r="AB71" s="226"/>
      <c r="AC71" s="226"/>
      <c r="AD71" s="96"/>
    </row>
    <row r="72" spans="1:30" x14ac:dyDescent="0.2">
      <c r="A72" s="224"/>
      <c r="B72" s="226"/>
      <c r="C72" s="226"/>
      <c r="D72" s="226"/>
      <c r="E72" s="226"/>
      <c r="F72" s="226"/>
      <c r="G72" s="164"/>
      <c r="K72" s="217"/>
      <c r="U72" s="246"/>
      <c r="W72" s="235"/>
      <c r="X72" s="179"/>
      <c r="Y72" s="179"/>
      <c r="Z72" s="179"/>
      <c r="AA72" s="179"/>
      <c r="AB72" s="179"/>
      <c r="AC72" s="179"/>
      <c r="AD72" s="24"/>
    </row>
    <row r="73" spans="1:30" x14ac:dyDescent="0.2">
      <c r="A73" s="242"/>
      <c r="B73" s="179"/>
      <c r="C73" s="179"/>
      <c r="D73" s="179"/>
      <c r="E73" s="179"/>
      <c r="F73" s="179"/>
      <c r="G73" s="164"/>
      <c r="K73" s="217"/>
      <c r="U73" s="114"/>
      <c r="W73" s="238"/>
      <c r="X73" s="226"/>
      <c r="Y73" s="224"/>
      <c r="Z73" s="224"/>
      <c r="AA73" s="226"/>
      <c r="AB73" s="226"/>
      <c r="AC73" s="226"/>
    </row>
    <row r="74" spans="1:30" x14ac:dyDescent="0.2">
      <c r="A74" s="224"/>
      <c r="B74" s="226"/>
      <c r="C74" s="226"/>
      <c r="D74" s="226"/>
      <c r="E74" s="226"/>
      <c r="F74" s="226"/>
      <c r="G74" s="164"/>
      <c r="K74" s="114"/>
      <c r="V74" s="164"/>
      <c r="W74" s="226"/>
      <c r="X74" s="226"/>
      <c r="Y74" s="224"/>
      <c r="Z74" s="224"/>
      <c r="AA74" s="226"/>
      <c r="AB74" s="226"/>
      <c r="AC74" s="226"/>
    </row>
  </sheetData>
  <mergeCells count="4">
    <mergeCell ref="A1:J1"/>
    <mergeCell ref="A2:K3"/>
    <mergeCell ref="J4:K4"/>
    <mergeCell ref="J5:K5"/>
  </mergeCells>
  <phoneticPr fontId="19"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Produktbaum mit Spezifik.-Nr</vt:lpstr>
      <vt:lpstr>Vorwort</vt:lpstr>
      <vt:lpstr>Produktbaum </vt:lpstr>
      <vt:lpstr>1. KostSchätz. Bau</vt:lpstr>
      <vt:lpstr>Kosten Analyse Bottom-up</vt:lpstr>
      <vt:lpstr> PSP</vt:lpstr>
      <vt:lpstr>K-Sch PSP TopDow630T€          </vt:lpstr>
      <vt:lpstr>K-Schätzg PSP Topdown500T€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HelgaMeyer</dc:creator>
  <cp:keywords/>
  <cp:lastModifiedBy>HelgaMeyer</cp:lastModifiedBy>
  <cp:lastPrinted>2015-10-24T07:55:44Z</cp:lastPrinted>
  <dcterms:created xsi:type="dcterms:W3CDTF">2015-09-25T12:35:46Z</dcterms:created>
  <dcterms:modified xsi:type="dcterms:W3CDTF">2016-01-12T16:50:48Z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TC034275419991</vt:lpwstr>
  </property>
</Properties>
</file>